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_00\Desktop\cta publica gob edo 2022\INFORMACION PROGRAMATICA\"/>
    </mc:Choice>
  </mc:AlternateContent>
  <xr:revisionPtr revIDLastSave="0" documentId="13_ncr:1_{D2B4A903-8250-4372-AAB9-EDF2678E75EF}" xr6:coauthVersionLast="47" xr6:coauthVersionMax="47" xr10:uidLastSave="{00000000-0000-0000-0000-000000000000}"/>
  <bookViews>
    <workbookView xWindow="1950" yWindow="825" windowWidth="16935" windowHeight="14775" xr2:uid="{8DB7D0E5-C9F2-4040-A29D-F4EE87289C41}"/>
  </bookViews>
  <sheets>
    <sheet name="PIGOO" sheetId="1" r:id="rId1"/>
  </sheets>
  <externalReferences>
    <externalReference r:id="rId2"/>
    <externalReference r:id="rId3"/>
  </externalReferences>
  <definedNames>
    <definedName name="Admin.">'[1]Gastos de Admin.'!$H$234</definedName>
    <definedName name="_xlnm.Extract">#REF!</definedName>
    <definedName name="_xlnm.Print_Area" localSheetId="0">PIGOO!$A$1:$R$204</definedName>
    <definedName name="Comerc.">#REF!</definedName>
    <definedName name="Egresos">#REF!</definedName>
    <definedName name="Grales.">#REF!</definedName>
    <definedName name="ing">#REF!</definedName>
    <definedName name="Ingresos">#REF!</definedName>
    <definedName name="inv">#REF!</definedName>
    <definedName name="Inversiones">#REF!</definedName>
    <definedName name="Op.Mant.">#REF!</definedName>
    <definedName name="_xlnm.Print_Titles" localSheetId="0">PIGOO!$9:$10</definedName>
    <definedName name="Tot.Gastos">#REF!</definedName>
    <definedName name="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6" i="1" l="1"/>
  <c r="L186" i="1"/>
  <c r="L185" i="1" s="1"/>
  <c r="K186" i="1"/>
  <c r="J186" i="1"/>
  <c r="J185" i="1" s="1"/>
  <c r="I186" i="1"/>
  <c r="H186" i="1"/>
  <c r="G186" i="1"/>
  <c r="F186" i="1"/>
  <c r="E186" i="1"/>
  <c r="E185" i="1" s="1"/>
  <c r="D186" i="1"/>
  <c r="D185" i="1" s="1"/>
  <c r="C186" i="1"/>
  <c r="B186" i="1"/>
  <c r="B185" i="1" s="1"/>
  <c r="M185" i="1"/>
  <c r="K185" i="1"/>
  <c r="I185" i="1"/>
  <c r="H185" i="1"/>
  <c r="G185" i="1"/>
  <c r="F185" i="1"/>
  <c r="C185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M167" i="1"/>
  <c r="L167" i="1"/>
  <c r="J167" i="1"/>
  <c r="I167" i="1"/>
  <c r="H167" i="1"/>
  <c r="G167" i="1"/>
  <c r="E167" i="1"/>
  <c r="D167" i="1"/>
  <c r="C167" i="1"/>
  <c r="B167" i="1"/>
  <c r="M152" i="1"/>
  <c r="L152" i="1"/>
  <c r="K152" i="1"/>
  <c r="J152" i="1"/>
  <c r="I152" i="1"/>
  <c r="H152" i="1"/>
  <c r="F152" i="1"/>
  <c r="E152" i="1"/>
  <c r="D152" i="1"/>
  <c r="C152" i="1"/>
  <c r="B152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R132" i="1"/>
  <c r="R131" i="1" s="1"/>
  <c r="Q132" i="1"/>
  <c r="Q131" i="1" s="1"/>
  <c r="P132" i="1"/>
  <c r="O132" i="1"/>
  <c r="O131" i="1" s="1"/>
  <c r="N132" i="1"/>
  <c r="N131" i="1" s="1"/>
  <c r="P131" i="1"/>
  <c r="M131" i="1"/>
  <c r="L131" i="1"/>
  <c r="K131" i="1"/>
  <c r="K130" i="1" s="1"/>
  <c r="J131" i="1"/>
  <c r="I131" i="1"/>
  <c r="I130" i="1" s="1"/>
  <c r="H131" i="1"/>
  <c r="H130" i="1" s="1"/>
  <c r="G131" i="1"/>
  <c r="F131" i="1"/>
  <c r="F130" i="1" s="1"/>
  <c r="E131" i="1"/>
  <c r="D131" i="1"/>
  <c r="D130" i="1" s="1"/>
  <c r="C131" i="1"/>
  <c r="B131" i="1"/>
  <c r="B130" i="1" s="1"/>
  <c r="M130" i="1"/>
  <c r="L130" i="1"/>
  <c r="J130" i="1"/>
  <c r="G130" i="1"/>
  <c r="E130" i="1"/>
  <c r="C130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M112" i="1"/>
  <c r="L112" i="1"/>
  <c r="K112" i="1"/>
  <c r="J112" i="1"/>
  <c r="I112" i="1"/>
  <c r="H112" i="1"/>
  <c r="G112" i="1"/>
  <c r="G111" i="1" s="1"/>
  <c r="G127" i="1" s="1"/>
  <c r="F112" i="1"/>
  <c r="E112" i="1"/>
  <c r="D112" i="1"/>
  <c r="C112" i="1"/>
  <c r="B112" i="1"/>
  <c r="M111" i="1"/>
  <c r="M127" i="1" s="1"/>
  <c r="L111" i="1"/>
  <c r="L127" i="1" s="1"/>
  <c r="K111" i="1"/>
  <c r="K127" i="1" s="1"/>
  <c r="J111" i="1"/>
  <c r="J127" i="1" s="1"/>
  <c r="I111" i="1"/>
  <c r="I127" i="1" s="1"/>
  <c r="H111" i="1"/>
  <c r="H127" i="1" s="1"/>
  <c r="F111" i="1"/>
  <c r="F127" i="1" s="1"/>
  <c r="E111" i="1"/>
  <c r="E127" i="1" s="1"/>
  <c r="D111" i="1"/>
  <c r="D127" i="1" s="1"/>
  <c r="C111" i="1"/>
  <c r="C127" i="1" s="1"/>
  <c r="B111" i="1"/>
  <c r="B127" i="1" s="1"/>
  <c r="N107" i="1"/>
  <c r="N106" i="1"/>
  <c r="N104" i="1"/>
  <c r="O104" i="1" s="1"/>
  <c r="N103" i="1"/>
  <c r="O103" i="1" s="1"/>
  <c r="N102" i="1"/>
  <c r="O102" i="1" s="1"/>
  <c r="N101" i="1"/>
  <c r="N100" i="1"/>
  <c r="O100" i="1" s="1"/>
  <c r="M99" i="1"/>
  <c r="L99" i="1"/>
  <c r="K99" i="1"/>
  <c r="J99" i="1"/>
  <c r="I99" i="1"/>
  <c r="H99" i="1"/>
  <c r="G99" i="1"/>
  <c r="F99" i="1"/>
  <c r="E99" i="1"/>
  <c r="D99" i="1"/>
  <c r="C99" i="1"/>
  <c r="B99" i="1"/>
  <c r="N97" i="1"/>
  <c r="N96" i="1"/>
  <c r="N95" i="1"/>
  <c r="N94" i="1"/>
  <c r="N93" i="1"/>
  <c r="M92" i="1"/>
  <c r="L92" i="1"/>
  <c r="K92" i="1"/>
  <c r="J92" i="1"/>
  <c r="I92" i="1"/>
  <c r="H92" i="1"/>
  <c r="G92" i="1"/>
  <c r="F92" i="1"/>
  <c r="E92" i="1"/>
  <c r="D92" i="1"/>
  <c r="C92" i="1"/>
  <c r="B92" i="1"/>
  <c r="M89" i="1"/>
  <c r="L89" i="1"/>
  <c r="K89" i="1"/>
  <c r="J89" i="1"/>
  <c r="I89" i="1"/>
  <c r="H89" i="1"/>
  <c r="G89" i="1"/>
  <c r="F89" i="1"/>
  <c r="E89" i="1"/>
  <c r="D89" i="1"/>
  <c r="C89" i="1"/>
  <c r="B89" i="1"/>
  <c r="N81" i="1"/>
  <c r="N80" i="1"/>
  <c r="M79" i="1"/>
  <c r="L79" i="1"/>
  <c r="K79" i="1"/>
  <c r="J79" i="1"/>
  <c r="I79" i="1"/>
  <c r="H79" i="1"/>
  <c r="G79" i="1"/>
  <c r="F79" i="1"/>
  <c r="E79" i="1"/>
  <c r="D79" i="1"/>
  <c r="C79" i="1"/>
  <c r="B79" i="1"/>
  <c r="N76" i="1"/>
  <c r="N75" i="1"/>
  <c r="N74" i="1"/>
  <c r="N73" i="1"/>
  <c r="N72" i="1"/>
  <c r="M71" i="1"/>
  <c r="L71" i="1"/>
  <c r="K71" i="1"/>
  <c r="J71" i="1"/>
  <c r="I71" i="1"/>
  <c r="H71" i="1"/>
  <c r="G71" i="1"/>
  <c r="F71" i="1"/>
  <c r="E71" i="1"/>
  <c r="D71" i="1"/>
  <c r="C71" i="1"/>
  <c r="B71" i="1"/>
  <c r="M65" i="1"/>
  <c r="L65" i="1"/>
  <c r="K65" i="1"/>
  <c r="J65" i="1"/>
  <c r="I65" i="1"/>
  <c r="H65" i="1"/>
  <c r="G65" i="1"/>
  <c r="F65" i="1"/>
  <c r="E65" i="1"/>
  <c r="D65" i="1"/>
  <c r="C65" i="1"/>
  <c r="B65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N54" i="1"/>
  <c r="N53" i="1"/>
  <c r="N52" i="1"/>
  <c r="N51" i="1" s="1"/>
  <c r="M51" i="1"/>
  <c r="L51" i="1"/>
  <c r="K51" i="1"/>
  <c r="J51" i="1"/>
  <c r="I51" i="1"/>
  <c r="H51" i="1"/>
  <c r="G51" i="1"/>
  <c r="F51" i="1"/>
  <c r="E51" i="1"/>
  <c r="D51" i="1"/>
  <c r="C51" i="1"/>
  <c r="B51" i="1"/>
  <c r="M41" i="1"/>
  <c r="L41" i="1"/>
  <c r="K41" i="1"/>
  <c r="J41" i="1"/>
  <c r="I41" i="1"/>
  <c r="H41" i="1"/>
  <c r="G41" i="1"/>
  <c r="F41" i="1"/>
  <c r="E41" i="1"/>
  <c r="D41" i="1"/>
  <c r="C41" i="1"/>
  <c r="B41" i="1"/>
  <c r="N39" i="1"/>
  <c r="O39" i="1" s="1"/>
  <c r="N37" i="1"/>
  <c r="N36" i="1"/>
  <c r="N35" i="1"/>
  <c r="N34" i="1" s="1"/>
  <c r="O34" i="1"/>
  <c r="M34" i="1"/>
  <c r="L34" i="1"/>
  <c r="K34" i="1"/>
  <c r="J34" i="1"/>
  <c r="I34" i="1"/>
  <c r="H34" i="1"/>
  <c r="G34" i="1"/>
  <c r="F34" i="1"/>
  <c r="E34" i="1"/>
  <c r="D34" i="1"/>
  <c r="C34" i="1"/>
  <c r="B34" i="1"/>
  <c r="N33" i="1"/>
  <c r="F30" i="1"/>
  <c r="E30" i="1"/>
  <c r="N29" i="1"/>
  <c r="N28" i="1"/>
  <c r="N27" i="1"/>
  <c r="N26" i="1"/>
  <c r="O25" i="1"/>
  <c r="M25" i="1"/>
  <c r="M22" i="1" s="1"/>
  <c r="M21" i="1" s="1"/>
  <c r="L25" i="1"/>
  <c r="K25" i="1"/>
  <c r="K22" i="1" s="1"/>
  <c r="K21" i="1" s="1"/>
  <c r="J25" i="1"/>
  <c r="J22" i="1" s="1"/>
  <c r="J21" i="1" s="1"/>
  <c r="I25" i="1"/>
  <c r="H25" i="1"/>
  <c r="H22" i="1" s="1"/>
  <c r="G25" i="1"/>
  <c r="F25" i="1"/>
  <c r="F22" i="1" s="1"/>
  <c r="F21" i="1" s="1"/>
  <c r="E25" i="1"/>
  <c r="D25" i="1"/>
  <c r="D22" i="1" s="1"/>
  <c r="D21" i="1" s="1"/>
  <c r="C25" i="1"/>
  <c r="B25" i="1"/>
  <c r="N24" i="1"/>
  <c r="N23" i="1"/>
  <c r="O22" i="1"/>
  <c r="L22" i="1"/>
  <c r="L21" i="1" s="1"/>
  <c r="I22" i="1"/>
  <c r="I21" i="1" s="1"/>
  <c r="G22" i="1"/>
  <c r="E22" i="1"/>
  <c r="E21" i="1" s="1"/>
  <c r="C22" i="1"/>
  <c r="C21" i="1" s="1"/>
  <c r="B22" i="1"/>
  <c r="G21" i="1"/>
  <c r="N19" i="1"/>
  <c r="N18" i="1"/>
  <c r="N17" i="1"/>
  <c r="N16" i="1"/>
  <c r="N15" i="1"/>
  <c r="M14" i="1"/>
  <c r="L14" i="1"/>
  <c r="L13" i="1" s="1"/>
  <c r="L12" i="1" s="1"/>
  <c r="L11" i="1" s="1"/>
  <c r="L32" i="1" s="1"/>
  <c r="L38" i="1" s="1"/>
  <c r="K14" i="1"/>
  <c r="K13" i="1" s="1"/>
  <c r="K12" i="1" s="1"/>
  <c r="K11" i="1" s="1"/>
  <c r="J14" i="1"/>
  <c r="J13" i="1" s="1"/>
  <c r="J12" i="1" s="1"/>
  <c r="J11" i="1" s="1"/>
  <c r="I14" i="1"/>
  <c r="I13" i="1" s="1"/>
  <c r="I12" i="1" s="1"/>
  <c r="I11" i="1" s="1"/>
  <c r="H14" i="1"/>
  <c r="H13" i="1" s="1"/>
  <c r="H12" i="1" s="1"/>
  <c r="H11" i="1" s="1"/>
  <c r="G14" i="1"/>
  <c r="G13" i="1" s="1"/>
  <c r="G12" i="1" s="1"/>
  <c r="G11" i="1" s="1"/>
  <c r="G32" i="1" s="1"/>
  <c r="G38" i="1" s="1"/>
  <c r="F14" i="1"/>
  <c r="F13" i="1" s="1"/>
  <c r="F12" i="1" s="1"/>
  <c r="F11" i="1" s="1"/>
  <c r="F32" i="1" s="1"/>
  <c r="F38" i="1" s="1"/>
  <c r="E14" i="1"/>
  <c r="D14" i="1"/>
  <c r="D13" i="1" s="1"/>
  <c r="D12" i="1" s="1"/>
  <c r="D11" i="1" s="1"/>
  <c r="C14" i="1"/>
  <c r="B14" i="1"/>
  <c r="O13" i="1"/>
  <c r="O12" i="1" s="1"/>
  <c r="O11" i="1" s="1"/>
  <c r="M13" i="1"/>
  <c r="M12" i="1" s="1"/>
  <c r="M11" i="1" s="1"/>
  <c r="E13" i="1"/>
  <c r="C13" i="1"/>
  <c r="C12" i="1" s="1"/>
  <c r="C11" i="1" s="1"/>
  <c r="C32" i="1" s="1"/>
  <c r="C38" i="1" s="1"/>
  <c r="B13" i="1"/>
  <c r="B12" i="1" s="1"/>
  <c r="B11" i="1" s="1"/>
  <c r="B32" i="1" s="1"/>
  <c r="B38" i="1" s="1"/>
  <c r="E12" i="1"/>
  <c r="E11" i="1" s="1"/>
  <c r="E32" i="1" s="1"/>
  <c r="E38" i="1" s="1"/>
  <c r="D32" i="1" l="1"/>
  <c r="D38" i="1" s="1"/>
  <c r="H21" i="1"/>
  <c r="O101" i="1"/>
  <c r="N71" i="1"/>
  <c r="I32" i="1"/>
  <c r="I38" i="1" s="1"/>
  <c r="N65" i="1"/>
  <c r="N79" i="1"/>
  <c r="O21" i="1"/>
  <c r="J32" i="1"/>
  <c r="J38" i="1" s="1"/>
  <c r="K32" i="1"/>
  <c r="K38" i="1" s="1"/>
  <c r="B21" i="1"/>
  <c r="O32" i="1"/>
  <c r="O38" i="1" s="1"/>
  <c r="N14" i="1"/>
  <c r="N13" i="1" s="1"/>
  <c r="N30" i="1"/>
  <c r="H32" i="1"/>
  <c r="H38" i="1" s="1"/>
  <c r="P39" i="1"/>
  <c r="Q39" i="1" s="1"/>
  <c r="M32" i="1"/>
  <c r="M38" i="1" s="1"/>
  <c r="R20" i="1"/>
  <c r="N25" i="1"/>
  <c r="N12" i="1" l="1"/>
  <c r="N22" i="1"/>
  <c r="P16" i="1"/>
  <c r="Q16" i="1" s="1"/>
  <c r="R16" i="1" s="1"/>
  <c r="P19" i="1"/>
  <c r="Q19" i="1" s="1"/>
  <c r="R19" i="1" s="1"/>
  <c r="P34" i="1"/>
  <c r="Q34" i="1" s="1"/>
  <c r="R34" i="1" s="1"/>
  <c r="P15" i="1"/>
  <c r="Q15" i="1" s="1"/>
  <c r="R15" i="1" s="1"/>
  <c r="P30" i="1"/>
  <c r="Q30" i="1" s="1"/>
  <c r="P27" i="1"/>
  <c r="Q27" i="1" s="1"/>
  <c r="R27" i="1" s="1"/>
  <c r="P24" i="1"/>
  <c r="Q24" i="1" s="1"/>
  <c r="R24" i="1" s="1"/>
  <c r="P17" i="1"/>
  <c r="Q17" i="1" s="1"/>
  <c r="R17" i="1" s="1"/>
  <c r="P33" i="1"/>
  <c r="Q33" i="1" s="1"/>
  <c r="R33" i="1" s="1"/>
  <c r="P14" i="1"/>
  <c r="P26" i="1"/>
  <c r="P29" i="1"/>
  <c r="Q29" i="1" s="1"/>
  <c r="P23" i="1"/>
  <c r="P28" i="1"/>
  <c r="Q28" i="1" s="1"/>
  <c r="R28" i="1" s="1"/>
  <c r="N11" i="1" l="1"/>
  <c r="Q23" i="1"/>
  <c r="P13" i="1"/>
  <c r="Q14" i="1"/>
  <c r="R14" i="1" s="1"/>
  <c r="N21" i="1"/>
  <c r="P25" i="1"/>
  <c r="Q25" i="1" s="1"/>
  <c r="R25" i="1" s="1"/>
  <c r="Q26" i="1"/>
  <c r="P18" i="1" l="1"/>
  <c r="Q18" i="1" s="1"/>
  <c r="R23" i="1"/>
  <c r="N32" i="1"/>
  <c r="P12" i="1"/>
  <c r="Q13" i="1"/>
  <c r="R13" i="1" s="1"/>
  <c r="P22" i="1"/>
  <c r="P11" i="1" l="1"/>
  <c r="Q12" i="1"/>
  <c r="R12" i="1" s="1"/>
  <c r="P21" i="1"/>
  <c r="Q21" i="1" s="1"/>
  <c r="R21" i="1" s="1"/>
  <c r="Q22" i="1"/>
  <c r="R22" i="1" s="1"/>
  <c r="N38" i="1"/>
  <c r="P32" i="1" l="1"/>
  <c r="Q11" i="1"/>
  <c r="R11" i="1" s="1"/>
  <c r="P38" i="1" l="1"/>
  <c r="Q38" i="1" s="1"/>
  <c r="Q32" i="1"/>
  <c r="R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MANUELVAL</author>
  </authors>
  <commentList>
    <comment ref="A11" authorId="0" shapeId="0" xr:uid="{DE5AF977-4694-4A8B-88D6-359CCB203367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EXTRAER INFORMACION DE ESTADOS FINANCIEROS Y BALANZA … </t>
        </r>
        <r>
          <rPr>
            <b/>
            <sz val="9"/>
            <color indexed="81"/>
            <rFont val="Tahoma"/>
            <family val="2"/>
          </rPr>
          <t>EN CASO DE CONSIDERAR LAS BONIFICACIONES Y DESCUENTOS COMO GASTO FAVOR DE CLASIFICARLOS DES PUES DE INGRESOS COMO EL FORMATO Y QUITARLO A LOS GASTOS. DEBERÁ CHECAR CON SU ESTADO DE RESULTADOS</t>
        </r>
      </text>
    </comment>
    <comment ref="A33" authorId="0" shapeId="0" xr:uid="{67B37FCB-CA31-471A-A980-0F0FA8528BC8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ESTA PAGANDO CREDITOS CONTRACTUALES</t>
        </r>
      </text>
    </comment>
    <comment ref="A34" authorId="0" shapeId="0" xr:uid="{17F14E2D-B21B-41FA-AC71-72D55775842E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INVERSIONES REALIZADAS CON RECURSOS PROPIOS DENTRO DEL MES
</t>
        </r>
      </text>
    </comment>
    <comment ref="A40" authorId="0" shapeId="0" xr:uid="{5472462B-C8AF-48A0-BB1D-C772F81C702D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SU BALANCE GENERAL O ESTADO DE SITUACIÓN FINANCIERA
</t>
        </r>
      </text>
    </comment>
    <comment ref="A51" authorId="0" shapeId="0" xr:uid="{4C867E9A-1656-4C53-AB08-271B61AB88B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 LOS RECIBOS DE ENERGIA ELECTRICA CFE</t>
        </r>
      </text>
    </comment>
    <comment ref="A56" authorId="0" shapeId="0" xr:uid="{EFC50300-5425-4422-A13F-73FECD8689F3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 LOS RECIBOS DE ENERGÍA ELÉCTRICA CFE</t>
        </r>
      </text>
    </comment>
    <comment ref="A61" authorId="0" shapeId="0" xr:uid="{A48F15B3-E801-435D-A148-4C7048F33D96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EXISTE EL PLAN DE REALIZARLO  DE LO CONTRARIO SOLO PONER N/A
</t>
        </r>
      </text>
    </comment>
    <comment ref="A62" authorId="0" shapeId="0" xr:uid="{5B909DF5-4890-423B-9578-6EE715C80BD3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EXISTE EL PLAN DE REALIZARLO  DE LO CONTRARIO SOLO PONER N/A</t>
        </r>
      </text>
    </comment>
    <comment ref="A65" authorId="0" shapeId="0" xr:uid="{3D77F19B-7EFB-4563-8D9C-49B2F33AC58E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BITACORAS DE MEDICION DE LAS FUENTES POR TIPO
</t>
        </r>
      </text>
    </comment>
    <comment ref="A71" authorId="0" shapeId="0" xr:uid="{A38F5EE5-C71F-43CF-9247-9D77F5B0CA7A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SU RESUMEN OPERATIVO POR TIPO DE USUARIO
</t>
        </r>
      </text>
    </comment>
    <comment ref="A79" authorId="0" shapeId="0" xr:uid="{3D107A90-7731-40DD-94BA-A2856364EAE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LECTRURA CEL O COMERCIAL</t>
        </r>
      </text>
    </comment>
    <comment ref="A84" authorId="0" shapeId="0" xr:uid="{3E9CF938-C3CA-4F21-9A61-1669ECD368A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BITACORAS DE LECTURA DE  MEDICIÓN EN LA PLANTA TRATADORA O ESTIMADO.</t>
        </r>
      </text>
    </comment>
    <comment ref="A91" authorId="0" shapeId="0" xr:uid="{10D15046-2A52-4A31-A01B-60E30970B0EB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 PARA LO FACTURADO Y COBRADO EN $</t>
        </r>
      </text>
    </comment>
    <comment ref="A106" authorId="0" shapeId="0" xr:uid="{020D3037-7D66-42ED-952C-020F8FC2972A}">
      <text>
        <r>
          <rPr>
            <sz val="9"/>
            <color indexed="81"/>
            <rFont val="Tahoma"/>
            <family val="2"/>
          </rPr>
          <t>MANUELVAL:SOLO AQUELLOS QUE EFECTIVAMENTE SE REALIZARON YA QUE AL ACUDIR AL CORTE EL USUARIO EN ALGUNOS CASOS REALIZA EL PAGO INMEDIATO.</t>
        </r>
      </text>
    </comment>
    <comment ref="A107" authorId="0" shapeId="0" xr:uid="{32036AD0-A507-4685-9014-F48FBE33DE2E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TAMBIEN LAS EFECTIVAMENTE RERALIZADAS EN LAS BITACORAS O CONTROLES.</t>
        </r>
      </text>
    </comment>
    <comment ref="A108" authorId="0" shapeId="0" xr:uid="{267FB0B6-C5D0-4566-846D-C1A140AF00A9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CONTABILIZADO POR ESTE CONCEPTO
</t>
        </r>
      </text>
    </comment>
    <comment ref="A110" authorId="0" shapeId="0" xr:uid="{0D217CD7-AFD3-4A76-814C-75E9114DDACA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SISTEMA LECTURA CEL O COMERCIAL, SEPARAR TOMAS ACTIVAS DE LAS NO ACTIVAS O CONGELADAS COMO LO MUESTRA EL CUADRO</t>
        </r>
      </text>
    </comment>
    <comment ref="A130" authorId="0" shapeId="0" xr:uid="{F7DE6F9D-3575-4F61-ACC3-152672BC8548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del resumen operativo del sistema lectura cel o comercial. </t>
        </r>
        <r>
          <rPr>
            <b/>
            <sz val="9"/>
            <color indexed="81"/>
            <rFont val="Tahoma"/>
            <family val="2"/>
          </rPr>
          <t>SE TOMA EL REZAGO SIN RECARGOS</t>
        </r>
      </text>
    </comment>
    <comment ref="A138" authorId="0" shapeId="0" xr:uid="{65BD676F-1041-4A59-848E-5CDE44F3D7DC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del resumen operativo del sistema lectura cel o comercial</t>
        </r>
      </text>
    </comment>
    <comment ref="A144" authorId="0" shapeId="0" xr:uid="{5FBDC507-4423-498D-8A9D-A506DC89064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TOMAR DEL PADRON POR RANGOS DE CONSUMO LA TARIFA EN LA QUE HUBO MAS USUARIOS EN EL MES</t>
        </r>
      </text>
    </comment>
    <comment ref="A153" authorId="0" shapeId="0" xr:uid="{BDEBE379-E8F7-45F8-9A4D-B4894A6D882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TENER EL DATO DE </t>
        </r>
        <r>
          <rPr>
            <b/>
            <sz val="9"/>
            <color indexed="81"/>
            <rFont val="Tahoma"/>
            <family val="2"/>
          </rPr>
          <t>CONAPO</t>
        </r>
        <r>
          <rPr>
            <sz val="9"/>
            <color indexed="81"/>
            <rFont val="Tahoma"/>
            <family val="2"/>
          </rPr>
          <t xml:space="preserve"> SE INCLUYE.</t>
        </r>
      </text>
    </comment>
    <comment ref="A154" authorId="0" shapeId="0" xr:uid="{2D6A3B3D-0380-4AF1-B068-C3141977010D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ESTIMADO CON BASE A INFORMACIÓN QUE SE POSEA EN EL ORGANISMO.</t>
        </r>
      </text>
    </comment>
    <comment ref="A155" authorId="0" shapeId="0" xr:uid="{9F2AB757-5B26-4F71-AEA0-900F826D589B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ESTIMADO CON BASE A INFORMACIÓN QUE SE POSEA EN EL ORGANISMO.</t>
        </r>
      </text>
    </comment>
    <comment ref="A156" authorId="0" shapeId="0" xr:uid="{7629C2CE-D904-4217-9D81-78ECFC18B63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COMUNIDADES, COMITES QUE EL ORGANISMO ATIENDE ADEMAS DE LO CORRESPONDIENTE A SUS CINCURSCRIPCIÓN</t>
        </r>
      </text>
    </comment>
    <comment ref="A157" authorId="0" shapeId="0" xr:uid="{DDA188DD-D0C9-4A66-9CC6-01F032C0F0CB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DATO DE COUNIDADES ATENDIDAS ESTIMAR EL NUMERO DE USUARIOS SEGÚN EL PADRON DE CADA UNA</t>
        </r>
      </text>
    </comment>
    <comment ref="A158" authorId="0" shapeId="0" xr:uid="{D0AFC6CC-F50B-43E6-A968-DCFF58FA9CF9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</t>
        </r>
      </text>
    </comment>
    <comment ref="A159" authorId="0" shapeId="0" xr:uid="{3D3B9684-36DE-4404-9AC9-1C309A2446B9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</t>
        </r>
      </text>
    </comment>
    <comment ref="A160" authorId="0" shapeId="0" xr:uid="{7E4C8296-6560-45DD-949B-C84489276AE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1" authorId="0" shapeId="0" xr:uid="{6B5B4557-BFD8-45C9-9F42-7ED2AD7CE95E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2" authorId="0" shapeId="0" xr:uid="{8B5F2ACF-6600-4F85-BE86-C427D6C3D9E7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3" authorId="0" shapeId="0" xr:uid="{6CD20FFE-674C-4619-A7C8-98122F7F894A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EL REGISTRO QUE SE TENGA DE LA RED DE DISTRIBUCIÓN DE AGUA MAS ACTUAL.</t>
        </r>
      </text>
    </comment>
    <comment ref="A164" authorId="0" shapeId="0" xr:uid="{1CA88028-E351-45B3-BBC1-B8AD599665FF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EL REGISTRO QUE SE TENGA DE LA RED DE DISTRIBUCIÓN DE AGUA MAS ACTUAL.</t>
        </r>
      </text>
    </comment>
    <comment ref="A165" authorId="0" shapeId="0" xr:uid="{3753A241-8E1E-4128-AEED-76DF5F3D619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LA LONGITUD REHABILITADA EN EL MES EN KM</t>
        </r>
      </text>
    </comment>
    <comment ref="A166" authorId="0" shapeId="0" xr:uid="{821628A7-BE13-4A8B-A8D7-F2F33C0B62A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REHABILITAR O REPARAR MICROMEDIDORES</t>
        </r>
      </text>
    </comment>
    <comment ref="A167" authorId="0" shapeId="0" xr:uid="{32D23550-EBB3-4980-B7C5-439481916E3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LOS MICROMEDIDORES NUEVOS INSTALADOS POR SUSTITUCIÓN, A SOLICITUD DEL USUARIO , NUEVOS CONTRATOS, ETC.</t>
        </r>
      </text>
    </comment>
    <comment ref="A168" authorId="0" shapeId="0" xr:uid="{418B804F-0092-4A1F-9101-C634FC8C7903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A LOS QUE EFECTIVAMENTE SE LES TOMA LECTURA, NO INCLUYE LOS ESTIMADOS, PROMEDIADOS, DESTRUIDOS, SIN FUNCIONAR, ETC.  </t>
        </r>
        <r>
          <rPr>
            <b/>
            <sz val="9"/>
            <color indexed="81"/>
            <rFont val="Tahoma"/>
            <family val="2"/>
          </rPr>
          <t>SOLO FUNCIONANDO</t>
        </r>
      </text>
    </comment>
    <comment ref="A170" authorId="0" shapeId="0" xr:uid="{88E27833-7F91-4E81-A47A-1FA1C4337A6A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MACROMEDIDORES INSTALADOS EN EL MES</t>
        </r>
      </text>
    </comment>
    <comment ref="A171" authorId="0" shapeId="0" xr:uid="{60C82188-9D73-4ACA-9C4E-286D27590C0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QUE SI FUNCIONEN Y ARROJEN LECTURAS CORRECTAMENTE. SEGÚN BITACORAS</t>
        </r>
      </text>
    </comment>
    <comment ref="A173" authorId="0" shapeId="0" xr:uid="{16BCE2E1-0C69-4577-9C4F-CF56D84E9FC9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INVENTARIO DE FUENTES ACTIVAS Y EN DESUSO, TANQUES DE ALMACENAMIENTO O PILAS Y CAPACIDAD DE ALMACENAMIENTO. </t>
        </r>
      </text>
    </comment>
    <comment ref="A186" authorId="0" shapeId="0" xr:uid="{8C5F0118-9908-4AA3-B0BA-F8A50F877D4B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TODO EL PERSONAL SEA POR SUELDOS Y SALARIOS, HONORARIOS O ASIMILADOS. SEPARAR DE ACUERDO AL CUADRO</t>
        </r>
      </text>
    </comment>
    <comment ref="A197" authorId="0" shapeId="0" xr:uid="{2FC82681-8A4D-4692-AC63-3F78A054B94F}">
      <text>
        <r>
          <rPr>
            <b/>
            <sz val="9"/>
            <color indexed="81"/>
            <rFont val="Tahoma"/>
            <family val="2"/>
          </rPr>
          <t xml:space="preserve">MANUELVAL:
</t>
        </r>
        <r>
          <rPr>
            <sz val="9"/>
            <color indexed="81"/>
            <rFont val="Tahoma"/>
            <family val="2"/>
          </rPr>
          <t>QUE SE INVOLUCREN EN EL TEMA</t>
        </r>
      </text>
    </comment>
    <comment ref="A198" authorId="0" shapeId="0" xr:uid="{0CB5A730-B7B0-4FB8-BD39-8C6FD15DAE53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199" authorId="0" shapeId="0" xr:uid="{95291922-55E2-47AC-B849-ED84F4781A6D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0" authorId="0" shapeId="0" xr:uid="{A52C2770-B384-4AB6-8D5F-F7B10B91A12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1" authorId="0" shapeId="0" xr:uid="{C688397B-F2E5-4AC4-9AAC-67366E8A1DD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2" authorId="0" shapeId="0" xr:uid="{A34A5A9D-702F-4149-9626-68CC6F5FD18C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3" authorId="0" shapeId="0" xr:uid="{2DDF4302-363E-4A39-BD66-A15358B9EBF2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AQUELLOS USUARIOS QUE RECIBEN AGUA LAS 24 HRS LOS 7 DIAS</t>
        </r>
      </text>
    </comment>
    <comment ref="A204" authorId="0" shapeId="0" xr:uid="{91A7F65A-CC08-41E3-A9E4-8E157549382C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TOMAS CON SERVICIO DE TANDEO.</t>
        </r>
      </text>
    </comment>
    <comment ref="A208" authorId="0" shapeId="0" xr:uid="{AA8E127F-C68C-4CD6-9326-AA0CA30D0D5D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SU RESUMEN OPERATIVO POR TIPO DE USUARIO
</t>
        </r>
      </text>
    </comment>
    <comment ref="A210" authorId="0" shapeId="0" xr:uid="{2A339D25-A741-4E45-BCB6-B17D435697A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LECTRURA CEL O COMERCIAL</t>
        </r>
      </text>
    </comment>
  </commentList>
</comments>
</file>

<file path=xl/sharedStrings.xml><?xml version="1.0" encoding="utf-8"?>
<sst xmlns="http://schemas.openxmlformats.org/spreadsheetml/2006/main" count="219" uniqueCount="181">
  <si>
    <t>JUNTA MUNICIPAL DE AGUA Y SANEAMIENTO DE  MEOQUI</t>
  </si>
  <si>
    <t>PROGRAMA DE INDICADORES DE GESTION DE ORGANISMOS OPERADORES</t>
  </si>
  <si>
    <t>Ejercicio Fiscal 2020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</si>
  <si>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</si>
  <si>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</si>
  <si>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</si>
  <si>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</si>
  <si>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</si>
  <si>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</si>
  <si>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</si>
  <si>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</si>
  <si>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</si>
  <si>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</si>
  <si>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</si>
  <si>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</si>
  <si>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</si>
  <si>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</si>
  <si>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Presupuesto Anual</t>
  </si>
  <si>
    <t>Presupuesto Acumulado del Periodo</t>
  </si>
  <si>
    <t>Diferencia</t>
  </si>
  <si>
    <t>Ejer &amp; Ppto</t>
  </si>
  <si>
    <t>Resultados de Gestion</t>
  </si>
  <si>
    <t>1. Ingresos  (A+B)</t>
  </si>
  <si>
    <t>A) Ingresos propios netos (a+b+c)</t>
  </si>
  <si>
    <t>a) Ingresos propios (i+ii)</t>
  </si>
  <si>
    <t>i) ingresos por agua, alcantarillado y saneamiento</t>
  </si>
  <si>
    <t>ii) resto de los ingresos propios</t>
  </si>
  <si>
    <t>b) Descuento social</t>
  </si>
  <si>
    <t>c) Bonificaciones</t>
  </si>
  <si>
    <t>c) Ajustes</t>
  </si>
  <si>
    <t>B) Ingresos indirectos</t>
  </si>
  <si>
    <t>2. Egresos (A+B+C)</t>
  </si>
  <si>
    <t>A) Costos y gastos de Operación (a+b+c+d)</t>
  </si>
  <si>
    <t>a) Servicios personales</t>
  </si>
  <si>
    <t>b) Materiales y suministros</t>
  </si>
  <si>
    <t>c) Servicios Generales (i+ii+iii)</t>
  </si>
  <si>
    <t>i) Energía eléctrica (operación)</t>
  </si>
  <si>
    <t>ii) Aportaciones y Derechos (5% JCAS)</t>
  </si>
  <si>
    <t xml:space="preserve">iii) DFEA Pagados </t>
  </si>
  <si>
    <t>iv) Resto de los Servicios</t>
  </si>
  <si>
    <t>d) Apoyos y transferencias y Otros</t>
  </si>
  <si>
    <t>* NO REPETIR LAS BONIFICACIONES, DESCUENTOS Y AJUSTES EN LOS GASTOS OPERATIVOS.</t>
  </si>
  <si>
    <t>Resultado del Ejercicio</t>
  </si>
  <si>
    <t>B) Creditos</t>
  </si>
  <si>
    <t>C) Inversiones propias</t>
  </si>
  <si>
    <t>Ampliación</t>
  </si>
  <si>
    <t>Rehabilitación</t>
  </si>
  <si>
    <t>Activo Fijo</t>
  </si>
  <si>
    <t>Deficit</t>
  </si>
  <si>
    <t>D) Inversiones de Gobierno</t>
  </si>
  <si>
    <t>Cuentas de Balance</t>
  </si>
  <si>
    <t>Saldo En Bancos</t>
  </si>
  <si>
    <t>Cuenta Corriente</t>
  </si>
  <si>
    <t>Provisiones</t>
  </si>
  <si>
    <t>Inversiones</t>
  </si>
  <si>
    <t>Activo Circulante</t>
  </si>
  <si>
    <t xml:space="preserve">       Activo Total</t>
  </si>
  <si>
    <t>Pasivo Circulante</t>
  </si>
  <si>
    <t xml:space="preserve">       Pasivo Total</t>
  </si>
  <si>
    <t xml:space="preserve">      Saldo DFEA pendente de pago</t>
  </si>
  <si>
    <t>Energía Eléctrica de Operación en KW (A+B+C)</t>
  </si>
  <si>
    <t>A) Agua potable</t>
  </si>
  <si>
    <t>B) Alcantarillado</t>
  </si>
  <si>
    <t>C) Saneamiento</t>
  </si>
  <si>
    <t>Desglose Consumo Eléctrico $ (Pesos)</t>
  </si>
  <si>
    <t>Avance de Estudio de Eficiencia Electromecanica (% avance)</t>
  </si>
  <si>
    <t>Avance de Diagnostico de Medición de Presiones y Recuperción de caudales (% avance)</t>
  </si>
  <si>
    <t>N/A</t>
  </si>
  <si>
    <t>Agua Potable</t>
  </si>
  <si>
    <r>
      <t>Volumen de agua producida en m</t>
    </r>
    <r>
      <rPr>
        <b/>
        <vertAlign val="superscript"/>
        <sz val="11"/>
        <color indexed="8"/>
        <rFont val="Arial"/>
        <family val="2"/>
      </rPr>
      <t>3</t>
    </r>
  </si>
  <si>
    <t>Pozo Profundo</t>
  </si>
  <si>
    <t>Galerias Filtrantes</t>
  </si>
  <si>
    <t>Manantial</t>
  </si>
  <si>
    <t>Presas</t>
  </si>
  <si>
    <t>Volumen de agua facturada en m3 (A+B+C+D+E)</t>
  </si>
  <si>
    <t>A) Doméstico</t>
  </si>
  <si>
    <t>B) Comercial</t>
  </si>
  <si>
    <t>C) Industrial</t>
  </si>
  <si>
    <t>D) Escolar</t>
  </si>
  <si>
    <t>E) Público</t>
  </si>
  <si>
    <t>Volumen de agua cobrado en m3 (A+B)</t>
  </si>
  <si>
    <t>A) A Tiempo</t>
  </si>
  <si>
    <t>B) Con Rezago</t>
  </si>
  <si>
    <t>Saneamiento</t>
  </si>
  <si>
    <t>Agua Tratada (lagunas de oxidación, PTAR, etc)</t>
  </si>
  <si>
    <t>Volumen de agua tratado en m3 (entra a planta)</t>
  </si>
  <si>
    <t>Volumen de agua producido en m3 (sale de planta)</t>
  </si>
  <si>
    <t xml:space="preserve">     A) Vendida</t>
  </si>
  <si>
    <t xml:space="preserve">     B) Comprometida</t>
  </si>
  <si>
    <t xml:space="preserve">     C) Descargada</t>
  </si>
  <si>
    <t>Comercial</t>
  </si>
  <si>
    <t>Facturación de Agua, Alcant. y Saneamiento en $ (A+B+C+D+E)</t>
  </si>
  <si>
    <t>Cobrado de Agua, Alcant. y Saneamiento en $ (A+B+C+D+E)</t>
  </si>
  <si>
    <t>eficiencia</t>
  </si>
  <si>
    <t>No. De Cortes Efectivos del Mes</t>
  </si>
  <si>
    <t>No. De Reconexiones del Mes</t>
  </si>
  <si>
    <t>Importe de Multas Cobradas</t>
  </si>
  <si>
    <t/>
  </si>
  <si>
    <t>Padrón de usuarios</t>
  </si>
  <si>
    <t>Total de conexiones de agua Activas (A+B)</t>
  </si>
  <si>
    <t>A) Conexiones de servicio medido  (a+b+c+d+e)</t>
  </si>
  <si>
    <t>a) Doméstico</t>
  </si>
  <si>
    <t>b) Comercial</t>
  </si>
  <si>
    <t>c) Industrial</t>
  </si>
  <si>
    <t>d) Escolar</t>
  </si>
  <si>
    <t>e) Público</t>
  </si>
  <si>
    <t>B) Conexiones de cuota fija (a+b+c+d+e)</t>
  </si>
  <si>
    <t>C) Conexiones No Activas o Congeladas</t>
  </si>
  <si>
    <t>Total de descargas de alcantarillado</t>
  </si>
  <si>
    <t>Cobertura de Alcantarillado</t>
  </si>
  <si>
    <t xml:space="preserve">Analítico del Rezago </t>
  </si>
  <si>
    <t>Monto del Rezago (A+B+C)</t>
  </si>
  <si>
    <t>A) Rezago cobrable (a+b+c)</t>
  </si>
  <si>
    <t>B) Escolar</t>
  </si>
  <si>
    <t>C) Público</t>
  </si>
  <si>
    <t>No. De tomas con rezago:</t>
  </si>
  <si>
    <t xml:space="preserve">              2 meses</t>
  </si>
  <si>
    <t xml:space="preserve">              4 meses</t>
  </si>
  <si>
    <t xml:space="preserve">              8 meses</t>
  </si>
  <si>
    <t xml:space="preserve">              1 año</t>
  </si>
  <si>
    <t>Tarifa mas Popular $</t>
  </si>
  <si>
    <t xml:space="preserve">              Domiciliaria $   __10___m3</t>
  </si>
  <si>
    <t xml:space="preserve">               Comercial $  _____m3</t>
  </si>
  <si>
    <t xml:space="preserve">               Industrial $   _____m3</t>
  </si>
  <si>
    <t>A los usuarios de cuota fija se asigna volumen estimado m3/mes</t>
  </si>
  <si>
    <t xml:space="preserve">Coberturas de servicios </t>
  </si>
  <si>
    <t>No. habitantes según censo de INEGI</t>
  </si>
  <si>
    <t>No. de habitantes con servicio de agua potable</t>
  </si>
  <si>
    <t>No. de habitantes con servicio de alcantarillado</t>
  </si>
  <si>
    <t>No. de Localidades Atendidas (comunidades o comites de agua)</t>
  </si>
  <si>
    <t>No. de usuarios  en las Localidades Atendidas</t>
  </si>
  <si>
    <t xml:space="preserve">No. de usuarios con pagos a tiempo </t>
  </si>
  <si>
    <t>No. de usuarios con descuento social</t>
  </si>
  <si>
    <t>Presion minima de suministro en la red (mca)</t>
  </si>
  <si>
    <t>Presión media de suministro en la red (mca)</t>
  </si>
  <si>
    <t>Presion maxima de suministro en la red (mca)</t>
  </si>
  <si>
    <t>Longitud total de tubería de distribución (km)</t>
  </si>
  <si>
    <t>Longitud total de Alcantarillado (km)</t>
  </si>
  <si>
    <t>Longitud de tubería de distribución  rehabilitada (Km)</t>
  </si>
  <si>
    <t>No. de micromedidores rehabilitados</t>
  </si>
  <si>
    <t>No. de micromedidores Instalados Nuevos</t>
  </si>
  <si>
    <t>No. de micromedidores funcionando</t>
  </si>
  <si>
    <t>No. de micromedidores calibrados</t>
  </si>
  <si>
    <t>No. de macromedidores instalados en captaciones</t>
  </si>
  <si>
    <t>No. de macromedidores funcionando</t>
  </si>
  <si>
    <t>No. de macromedidores calibrados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</si>
  <si>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</si>
  <si>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</si>
  <si>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</si>
  <si>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</si>
  <si>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</si>
  <si>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</si>
  <si>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No. Fuentes de abastecimiento Activas</t>
  </si>
  <si>
    <t>No. De Tanques de Almacenamiento</t>
  </si>
  <si>
    <r>
      <t>Volumen de Almacenamiento de los Tanques m</t>
    </r>
    <r>
      <rPr>
        <vertAlign val="superscript"/>
        <sz val="11"/>
        <color rgb="FFFF0000"/>
        <rFont val="Arial"/>
        <family val="2"/>
      </rPr>
      <t>3</t>
    </r>
  </si>
  <si>
    <t>Recursos humanos</t>
  </si>
  <si>
    <t>A) Empleados Activos (a+b+c)</t>
  </si>
  <si>
    <t>a) Administración          Confianza</t>
  </si>
  <si>
    <t xml:space="preserve">                                   Sindicalizados</t>
  </si>
  <si>
    <t>b) Comercialización       Confianza</t>
  </si>
  <si>
    <t>c) Operación                 Confianza</t>
  </si>
  <si>
    <r>
      <t xml:space="preserve">B) Pensionados y jubilados </t>
    </r>
    <r>
      <rPr>
        <sz val="12"/>
        <color rgb="FFFF0000"/>
        <rFont val="Arial"/>
        <family val="2"/>
      </rPr>
      <t xml:space="preserve">  Confianza</t>
    </r>
  </si>
  <si>
    <t xml:space="preserve">                                          Sindicalizados</t>
  </si>
  <si>
    <t>Sistemas de Información de Usuarios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</si>
  <si>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</si>
  <si>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</si>
  <si>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</si>
  <si>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</si>
  <si>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</si>
  <si>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</si>
  <si>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</si>
  <si>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</si>
  <si>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>FACTURACION  EN $ Y M3   CERVECERIA</t>
  </si>
  <si>
    <t xml:space="preserve">Volumen de agua facturada en m3 </t>
  </si>
  <si>
    <t>Facturación de Agua, Alcant. y Saneamiento en $</t>
  </si>
  <si>
    <t xml:space="preserve">Cobrado de Agua, Alcant. y Saneamiento en $ </t>
  </si>
  <si>
    <t>_________________________________</t>
  </si>
  <si>
    <t>C. JOSE LUIS CISNEROS CARLOS</t>
  </si>
  <si>
    <t>C.P. ROSA MARIA PIÑON ANCHONDO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</si>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</sst>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#,##0_ ;[Red]\-#,##0\ "/>
    <numFmt numFmtId="169" formatCode="#,##0.00;[Red]#,##0.00"/>
    <numFmt numFmtId="170" formatCode="_-* #,##0.0_-;\-* #,##0.0_-;_-* &quot;-&quot;??_-;_-@_-"/>
    <numFmt numFmtId="171" formatCode="_-* #,##0.000_-;\-* #,##0.0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2"/>
      <color rgb="FFFF0000"/>
      <name val="Arial"/>
      <family val="2"/>
    </font>
    <font>
      <b/>
      <sz val="8"/>
      <color rgb="FF002060"/>
      <name val="Arial"/>
      <family val="2"/>
    </font>
    <font>
      <b/>
      <i/>
      <sz val="11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vertAlign val="superscript"/>
      <sz val="11"/>
      <color rgb="FFFF0000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2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4" fillId="2" borderId="0" xfId="3" applyFont="1" applyFill="1"/>
    <xf numFmtId="0" fontId="8" fillId="0" borderId="0" xfId="0" applyFont="1"/>
    <xf numFmtId="1" fontId="9" fillId="0" borderId="0" xfId="3" applyNumberFormat="1" applyFont="1" applyAlignment="1">
      <alignment horizontal="center"/>
    </xf>
    <xf numFmtId="1" fontId="10" fillId="0" borderId="0" xfId="3" applyNumberFormat="1" applyFont="1" applyAlignment="1">
      <alignment horizontal="center"/>
    </xf>
    <xf numFmtId="1" fontId="11" fillId="0" borderId="0" xfId="3" applyNumberFormat="1" applyFont="1" applyAlignment="1">
      <alignment horizontal="center"/>
    </xf>
    <xf numFmtId="0" fontId="4" fillId="0" borderId="0" xfId="3" applyFont="1"/>
    <xf numFmtId="0" fontId="12" fillId="4" borderId="1" xfId="3" applyFont="1" applyFill="1" applyBorder="1" applyAlignment="1">
      <alignment horizontal="center" vertical="center"/>
    </xf>
    <xf numFmtId="1" fontId="12" fillId="4" borderId="1" xfId="3" applyNumberFormat="1" applyFont="1" applyFill="1" applyBorder="1" applyAlignment="1">
      <alignment horizontal="center" vertical="center" wrapText="1"/>
    </xf>
    <xf numFmtId="1" fontId="13" fillId="4" borderId="1" xfId="3" applyNumberFormat="1" applyFont="1" applyFill="1" applyBorder="1" applyAlignment="1">
      <alignment horizontal="center" vertical="center" wrapText="1"/>
    </xf>
    <xf numFmtId="0" fontId="6" fillId="5" borderId="0" xfId="3" applyFont="1" applyFill="1" applyAlignment="1">
      <alignment horizontal="center" vertical="center"/>
    </xf>
    <xf numFmtId="1" fontId="12" fillId="0" borderId="0" xfId="3" applyNumberFormat="1" applyFont="1" applyAlignment="1">
      <alignment horizontal="center" vertical="center" wrapText="1"/>
    </xf>
    <xf numFmtId="1" fontId="13" fillId="0" borderId="0" xfId="3" applyNumberFormat="1" applyFont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/>
    </xf>
    <xf numFmtId="43" fontId="14" fillId="6" borderId="3" xfId="4" applyFont="1" applyFill="1" applyBorder="1" applyAlignment="1" applyProtection="1">
      <alignment horizontal="right" vertical="center"/>
    </xf>
    <xf numFmtId="9" fontId="14" fillId="6" borderId="4" xfId="2" applyFont="1" applyFill="1" applyBorder="1" applyAlignment="1" applyProtection="1">
      <alignment horizontal="right" vertical="center"/>
    </xf>
    <xf numFmtId="0" fontId="15" fillId="7" borderId="5" xfId="0" applyFont="1" applyFill="1" applyBorder="1" applyAlignment="1">
      <alignment horizontal="left" vertical="center" indent="2"/>
    </xf>
    <xf numFmtId="43" fontId="16" fillId="7" borderId="6" xfId="4" applyFont="1" applyFill="1" applyBorder="1" applyAlignment="1" applyProtection="1">
      <alignment horizontal="right" vertical="center"/>
    </xf>
    <xf numFmtId="9" fontId="16" fillId="7" borderId="7" xfId="2" applyFont="1" applyFill="1" applyBorder="1" applyAlignment="1" applyProtection="1">
      <alignment horizontal="right" vertical="center"/>
    </xf>
    <xf numFmtId="0" fontId="15" fillId="7" borderId="5" xfId="0" applyFont="1" applyFill="1" applyBorder="1" applyAlignment="1">
      <alignment horizontal="left" vertical="center" indent="4"/>
    </xf>
    <xf numFmtId="0" fontId="17" fillId="0" borderId="5" xfId="0" applyFont="1" applyBorder="1" applyAlignment="1">
      <alignment horizontal="left" vertical="center" indent="6"/>
    </xf>
    <xf numFmtId="43" fontId="16" fillId="0" borderId="6" xfId="4" applyFont="1" applyFill="1" applyBorder="1" applyAlignment="1" applyProtection="1">
      <alignment horizontal="right" vertical="center"/>
    </xf>
    <xf numFmtId="43" fontId="16" fillId="8" borderId="6" xfId="4" applyFont="1" applyFill="1" applyBorder="1" applyAlignment="1" applyProtection="1">
      <alignment horizontal="right" vertical="center"/>
    </xf>
    <xf numFmtId="9" fontId="16" fillId="0" borderId="7" xfId="2" applyFont="1" applyFill="1" applyBorder="1" applyAlignment="1" applyProtection="1">
      <alignment horizontal="right" vertical="center"/>
    </xf>
    <xf numFmtId="0" fontId="17" fillId="0" borderId="5" xfId="0" applyFont="1" applyBorder="1" applyAlignment="1">
      <alignment horizontal="left" vertical="center" indent="4"/>
    </xf>
    <xf numFmtId="164" fontId="16" fillId="0" borderId="6" xfId="4" applyNumberFormat="1" applyFont="1" applyFill="1" applyBorder="1" applyAlignment="1" applyProtection="1">
      <alignment horizontal="right" vertical="center"/>
    </xf>
    <xf numFmtId="164" fontId="16" fillId="8" borderId="6" xfId="4" applyNumberFormat="1" applyFont="1" applyFill="1" applyBorder="1" applyAlignment="1" applyProtection="1">
      <alignment horizontal="right" vertical="center"/>
    </xf>
    <xf numFmtId="0" fontId="17" fillId="0" borderId="5" xfId="0" applyFont="1" applyBorder="1" applyAlignment="1">
      <alignment horizontal="left" vertical="center" indent="2"/>
    </xf>
    <xf numFmtId="9" fontId="14" fillId="0" borderId="8" xfId="2" applyFont="1" applyFill="1" applyBorder="1" applyAlignment="1" applyProtection="1">
      <alignment horizontal="right" vertical="center"/>
    </xf>
    <xf numFmtId="0" fontId="16" fillId="0" borderId="5" xfId="0" applyFont="1" applyBorder="1" applyAlignment="1">
      <alignment horizontal="left" vertical="center" indent="2"/>
    </xf>
    <xf numFmtId="165" fontId="18" fillId="0" borderId="7" xfId="4" applyNumberFormat="1" applyFont="1" applyFill="1" applyBorder="1" applyAlignment="1" applyProtection="1">
      <alignment horizontal="right" vertical="center"/>
    </xf>
    <xf numFmtId="0" fontId="6" fillId="6" borderId="5" xfId="0" applyFont="1" applyFill="1" applyBorder="1" applyAlignment="1">
      <alignment horizontal="left" vertical="center"/>
    </xf>
    <xf numFmtId="43" fontId="14" fillId="6" borderId="6" xfId="4" applyFont="1" applyFill="1" applyBorder="1" applyAlignment="1" applyProtection="1">
      <alignment horizontal="right" vertical="center"/>
    </xf>
    <xf numFmtId="9" fontId="16" fillId="6" borderId="7" xfId="2" applyFont="1" applyFill="1" applyBorder="1" applyAlignment="1" applyProtection="1">
      <alignment horizontal="right" vertical="center"/>
    </xf>
    <xf numFmtId="43" fontId="14" fillId="7" borderId="6" xfId="4" applyFont="1" applyFill="1" applyBorder="1" applyAlignment="1" applyProtection="1">
      <alignment horizontal="right" vertical="center"/>
    </xf>
    <xf numFmtId="0" fontId="19" fillId="0" borderId="5" xfId="0" applyFont="1" applyBorder="1" applyAlignment="1">
      <alignment horizontal="left" vertical="center" indent="4"/>
    </xf>
    <xf numFmtId="0" fontId="16" fillId="7" borderId="5" xfId="0" applyFont="1" applyFill="1" applyBorder="1" applyAlignment="1">
      <alignment horizontal="left" vertical="center" indent="4"/>
    </xf>
    <xf numFmtId="9" fontId="14" fillId="0" borderId="7" xfId="2" applyFont="1" applyFill="1" applyBorder="1" applyAlignment="1" applyProtection="1">
      <alignment horizontal="right" vertical="center"/>
    </xf>
    <xf numFmtId="0" fontId="20" fillId="9" borderId="5" xfId="0" quotePrefix="1" applyFont="1" applyFill="1" applyBorder="1" applyAlignment="1">
      <alignment horizontal="left" vertical="center" indent="4"/>
    </xf>
    <xf numFmtId="0" fontId="21" fillId="7" borderId="5" xfId="0" applyFont="1" applyFill="1" applyBorder="1" applyAlignment="1">
      <alignment horizontal="right" vertical="center"/>
    </xf>
    <xf numFmtId="0" fontId="16" fillId="7" borderId="5" xfId="0" applyFont="1" applyFill="1" applyBorder="1" applyAlignment="1">
      <alignment horizontal="left" vertical="center" indent="2"/>
    </xf>
    <xf numFmtId="0" fontId="0" fillId="10" borderId="0" xfId="0" applyFill="1"/>
    <xf numFmtId="43" fontId="17" fillId="0" borderId="6" xfId="4" applyFont="1" applyFill="1" applyBorder="1" applyAlignment="1" applyProtection="1">
      <alignment horizontal="right" vertical="center"/>
    </xf>
    <xf numFmtId="0" fontId="21" fillId="0" borderId="5" xfId="0" applyFont="1" applyBorder="1" applyAlignment="1">
      <alignment horizontal="right" vertical="center"/>
    </xf>
    <xf numFmtId="43" fontId="14" fillId="0" borderId="6" xfId="4" applyFont="1" applyFill="1" applyBorder="1" applyAlignment="1" applyProtection="1">
      <alignment horizontal="right" vertical="center"/>
    </xf>
    <xf numFmtId="0" fontId="14" fillId="5" borderId="5" xfId="0" applyFont="1" applyFill="1" applyBorder="1" applyAlignment="1">
      <alignment horizontal="center" vertical="center"/>
    </xf>
    <xf numFmtId="2" fontId="16" fillId="0" borderId="6" xfId="4" applyNumberFormat="1" applyFont="1" applyFill="1" applyBorder="1" applyAlignment="1" applyProtection="1">
      <alignment horizontal="right" vertical="center"/>
    </xf>
    <xf numFmtId="2" fontId="16" fillId="8" borderId="6" xfId="4" applyNumberFormat="1" applyFont="1" applyFill="1" applyBorder="1" applyAlignment="1" applyProtection="1">
      <alignment horizontal="right" vertical="center"/>
    </xf>
    <xf numFmtId="0" fontId="4" fillId="0" borderId="9" xfId="3" applyFont="1" applyBorder="1"/>
    <xf numFmtId="43" fontId="16" fillId="0" borderId="10" xfId="4" applyFont="1" applyFill="1" applyBorder="1" applyAlignment="1" applyProtection="1">
      <alignment horizontal="right" vertical="center"/>
    </xf>
    <xf numFmtId="2" fontId="16" fillId="0" borderId="10" xfId="4" applyNumberFormat="1" applyFont="1" applyFill="1" applyBorder="1" applyAlignment="1" applyProtection="1">
      <alignment horizontal="right" vertical="center"/>
    </xf>
    <xf numFmtId="0" fontId="6" fillId="5" borderId="2" xfId="0" applyFont="1" applyFill="1" applyBorder="1" applyAlignment="1">
      <alignment horizontal="left" vertical="center"/>
    </xf>
    <xf numFmtId="43" fontId="14" fillId="11" borderId="3" xfId="4" applyFont="1" applyFill="1" applyBorder="1" applyAlignment="1" applyProtection="1">
      <alignment horizontal="right" vertical="center"/>
    </xf>
    <xf numFmtId="43" fontId="16" fillId="0" borderId="6" xfId="4" applyFont="1" applyFill="1" applyBorder="1" applyAlignment="1" applyProtection="1">
      <alignment horizontal="right" vertical="center"/>
      <protection locked="0"/>
    </xf>
    <xf numFmtId="2" fontId="16" fillId="8" borderId="6" xfId="4" applyNumberFormat="1" applyFont="1" applyFill="1" applyBorder="1" applyAlignment="1" applyProtection="1">
      <alignment horizontal="right" vertical="center"/>
      <protection locked="0"/>
    </xf>
    <xf numFmtId="43" fontId="16" fillId="8" borderId="6" xfId="4" applyFont="1" applyFill="1" applyBorder="1" applyAlignment="1" applyProtection="1">
      <alignment horizontal="right" vertical="center"/>
      <protection locked="0"/>
    </xf>
    <xf numFmtId="0" fontId="6" fillId="11" borderId="2" xfId="0" applyFont="1" applyFill="1" applyBorder="1" applyAlignment="1">
      <alignment horizontal="left" vertical="center"/>
    </xf>
    <xf numFmtId="166" fontId="16" fillId="0" borderId="6" xfId="1" applyFont="1" applyFill="1" applyBorder="1" applyAlignment="1" applyProtection="1">
      <alignment horizontal="right" vertical="center"/>
      <protection locked="0"/>
    </xf>
    <xf numFmtId="0" fontId="16" fillId="8" borderId="9" xfId="0" applyFont="1" applyFill="1" applyBorder="1" applyAlignment="1">
      <alignment horizontal="left" vertical="center" indent="2"/>
    </xf>
    <xf numFmtId="0" fontId="17" fillId="0" borderId="5" xfId="0" applyFont="1" applyBorder="1" applyAlignment="1">
      <alignment horizontal="left" vertical="center"/>
    </xf>
    <xf numFmtId="9" fontId="16" fillId="0" borderId="6" xfId="2" applyFont="1" applyFill="1" applyBorder="1" applyAlignment="1" applyProtection="1">
      <alignment horizontal="right" vertical="center"/>
      <protection locked="0"/>
    </xf>
    <xf numFmtId="9" fontId="16" fillId="0" borderId="6" xfId="4" applyNumberFormat="1" applyFont="1" applyFill="1" applyBorder="1" applyAlignment="1" applyProtection="1">
      <alignment horizontal="right" vertical="center"/>
    </xf>
    <xf numFmtId="0" fontId="16" fillId="0" borderId="5" xfId="0" applyFont="1" applyBorder="1" applyAlignment="1">
      <alignment horizontal="left" vertical="center"/>
    </xf>
    <xf numFmtId="165" fontId="14" fillId="11" borderId="3" xfId="4" applyNumberFormat="1" applyFont="1" applyFill="1" applyBorder="1" applyAlignment="1" applyProtection="1">
      <alignment horizontal="right" vertical="center"/>
    </xf>
    <xf numFmtId="165" fontId="16" fillId="0" borderId="6" xfId="4" applyNumberFormat="1" applyFont="1" applyFill="1" applyBorder="1" applyAlignment="1" applyProtection="1">
      <alignment horizontal="right" vertical="center"/>
      <protection locked="0"/>
    </xf>
    <xf numFmtId="165" fontId="16" fillId="0" borderId="6" xfId="4" applyNumberFormat="1" applyFont="1" applyFill="1" applyBorder="1" applyAlignment="1" applyProtection="1">
      <alignment horizontal="right" vertical="center"/>
    </xf>
    <xf numFmtId="0" fontId="17" fillId="8" borderId="9" xfId="0" applyFont="1" applyFill="1" applyBorder="1" applyAlignment="1">
      <alignment horizontal="left" vertical="center" indent="2"/>
    </xf>
    <xf numFmtId="0" fontId="24" fillId="0" borderId="5" xfId="5" applyFont="1" applyBorder="1"/>
    <xf numFmtId="3" fontId="24" fillId="0" borderId="0" xfId="5" applyNumberFormat="1" applyFont="1"/>
    <xf numFmtId="0" fontId="6" fillId="7" borderId="5" xfId="0" applyFont="1" applyFill="1" applyBorder="1" applyAlignment="1">
      <alignment horizontal="left" vertical="center"/>
    </xf>
    <xf numFmtId="43" fontId="16" fillId="0" borderId="6" xfId="4" applyFont="1" applyFill="1" applyBorder="1" applyAlignment="1" applyProtection="1">
      <alignment horizontal="left" vertical="center"/>
      <protection locked="0"/>
    </xf>
    <xf numFmtId="167" fontId="24" fillId="0" borderId="5" xfId="4" applyNumberFormat="1" applyFont="1" applyBorder="1" applyAlignment="1" applyProtection="1">
      <alignment horizontal="left" indent="1"/>
    </xf>
    <xf numFmtId="167" fontId="25" fillId="0" borderId="6" xfId="4" applyNumberFormat="1" applyFont="1" applyFill="1" applyBorder="1" applyProtection="1"/>
    <xf numFmtId="167" fontId="25" fillId="0" borderId="6" xfId="4" applyNumberFormat="1" applyFont="1" applyFill="1" applyBorder="1" applyProtection="1">
      <protection locked="0"/>
    </xf>
    <xf numFmtId="0" fontId="6" fillId="5" borderId="5" xfId="0" applyFont="1" applyFill="1" applyBorder="1" applyAlignment="1">
      <alignment horizontal="left" vertical="center"/>
    </xf>
    <xf numFmtId="0" fontId="19" fillId="7" borderId="5" xfId="0" applyFont="1" applyFill="1" applyBorder="1" applyAlignment="1">
      <alignment horizontal="left" vertical="center" indent="3"/>
    </xf>
    <xf numFmtId="43" fontId="14" fillId="7" borderId="6" xfId="4" applyFont="1" applyFill="1" applyBorder="1" applyAlignment="1" applyProtection="1">
      <alignment horizontal="right" vertical="center"/>
      <protection locked="0"/>
    </xf>
    <xf numFmtId="0" fontId="19" fillId="0" borderId="5" xfId="0" applyFont="1" applyBorder="1" applyAlignment="1">
      <alignment horizontal="left" vertical="center" indent="3"/>
    </xf>
    <xf numFmtId="0" fontId="15" fillId="0" borderId="5" xfId="0" applyFont="1" applyBorder="1" applyAlignment="1">
      <alignment horizontal="left" vertical="center" indent="3"/>
    </xf>
    <xf numFmtId="43" fontId="14" fillId="8" borderId="6" xfId="4" applyFont="1" applyFill="1" applyBorder="1" applyAlignment="1" applyProtection="1">
      <alignment horizontal="right" vertical="center"/>
      <protection locked="0"/>
    </xf>
    <xf numFmtId="167" fontId="25" fillId="0" borderId="5" xfId="4" applyNumberFormat="1" applyFont="1" applyBorder="1" applyAlignment="1" applyProtection="1">
      <alignment horizontal="left" indent="1"/>
    </xf>
    <xf numFmtId="168" fontId="25" fillId="0" borderId="6" xfId="6" applyNumberFormat="1" applyFont="1" applyFill="1" applyBorder="1" applyProtection="1"/>
    <xf numFmtId="0" fontId="16" fillId="8" borderId="5" xfId="0" applyFont="1" applyFill="1" applyBorder="1" applyAlignment="1">
      <alignment horizontal="left" vertical="center" indent="2"/>
    </xf>
    <xf numFmtId="167" fontId="25" fillId="0" borderId="5" xfId="4" quotePrefix="1" applyNumberFormat="1" applyFont="1" applyBorder="1" applyAlignment="1" applyProtection="1">
      <alignment horizontal="left" indent="3"/>
    </xf>
    <xf numFmtId="3" fontId="25" fillId="0" borderId="6" xfId="4" applyNumberFormat="1" applyFont="1" applyFill="1" applyBorder="1" applyProtection="1">
      <protection locked="0"/>
    </xf>
    <xf numFmtId="165" fontId="14" fillId="6" borderId="6" xfId="4" applyNumberFormat="1" applyFont="1" applyFill="1" applyBorder="1" applyAlignment="1" applyProtection="1">
      <alignment horizontal="right" vertical="center"/>
    </xf>
    <xf numFmtId="0" fontId="14" fillId="7" borderId="5" xfId="0" applyFont="1" applyFill="1" applyBorder="1" applyAlignment="1">
      <alignment horizontal="left" vertical="center" indent="2"/>
    </xf>
    <xf numFmtId="165" fontId="14" fillId="7" borderId="6" xfId="4" applyNumberFormat="1" applyFont="1" applyFill="1" applyBorder="1" applyAlignment="1" applyProtection="1">
      <alignment horizontal="right" vertical="center"/>
    </xf>
    <xf numFmtId="0" fontId="26" fillId="0" borderId="5" xfId="0" applyFont="1" applyBorder="1" applyAlignment="1">
      <alignment horizontal="left"/>
    </xf>
    <xf numFmtId="165" fontId="16" fillId="0" borderId="6" xfId="4" applyNumberFormat="1" applyFont="1" applyFill="1" applyBorder="1" applyAlignment="1" applyProtection="1">
      <alignment horizontal="right"/>
      <protection locked="0"/>
    </xf>
    <xf numFmtId="0" fontId="6" fillId="8" borderId="5" xfId="0" applyFont="1" applyFill="1" applyBorder="1" applyAlignment="1">
      <alignment horizontal="left" vertical="center"/>
    </xf>
    <xf numFmtId="165" fontId="16" fillId="8" borderId="6" xfId="4" applyNumberFormat="1" applyFont="1" applyFill="1" applyBorder="1" applyAlignment="1" applyProtection="1">
      <alignment horizontal="right" vertical="center"/>
      <protection locked="0"/>
    </xf>
    <xf numFmtId="0" fontId="27" fillId="7" borderId="5" xfId="0" applyFont="1" applyFill="1" applyBorder="1" applyAlignment="1">
      <alignment horizontal="left" vertical="center"/>
    </xf>
    <xf numFmtId="165" fontId="14" fillId="7" borderId="6" xfId="4" applyNumberFormat="1" applyFont="1" applyFill="1" applyBorder="1" applyAlignment="1" applyProtection="1">
      <alignment horizontal="right" vertical="center"/>
      <protection locked="0"/>
    </xf>
    <xf numFmtId="9" fontId="14" fillId="7" borderId="6" xfId="2" applyFont="1" applyFill="1" applyBorder="1" applyAlignment="1" applyProtection="1">
      <alignment horizontal="right" vertical="center"/>
      <protection locked="0"/>
    </xf>
    <xf numFmtId="0" fontId="6" fillId="0" borderId="5" xfId="0" applyFont="1" applyBorder="1" applyAlignment="1">
      <alignment horizontal="left" vertical="center"/>
    </xf>
    <xf numFmtId="165" fontId="14" fillId="0" borderId="6" xfId="4" applyNumberFormat="1" applyFont="1" applyFill="1" applyBorder="1" applyAlignment="1" applyProtection="1">
      <alignment horizontal="right" vertical="center"/>
      <protection locked="0"/>
    </xf>
    <xf numFmtId="165" fontId="14" fillId="8" borderId="6" xfId="4" applyNumberFormat="1" applyFont="1" applyFill="1" applyBorder="1" applyAlignment="1" applyProtection="1">
      <alignment horizontal="right" vertical="center"/>
      <protection locked="0"/>
    </xf>
    <xf numFmtId="12" fontId="16" fillId="0" borderId="6" xfId="4" applyNumberFormat="1" applyFont="1" applyFill="1" applyBorder="1" applyAlignment="1" applyProtection="1">
      <alignment horizontal="right" vertical="center"/>
      <protection locked="0"/>
    </xf>
    <xf numFmtId="167" fontId="25" fillId="0" borderId="5" xfId="4" applyNumberFormat="1" applyFont="1" applyFill="1" applyBorder="1" applyAlignment="1" applyProtection="1">
      <alignment horizontal="left" indent="1"/>
    </xf>
    <xf numFmtId="169" fontId="25" fillId="0" borderId="6" xfId="4" applyNumberFormat="1" applyFont="1" applyFill="1" applyBorder="1" applyProtection="1">
      <protection locked="0"/>
    </xf>
    <xf numFmtId="167" fontId="24" fillId="0" borderId="11" xfId="4" quotePrefix="1" applyNumberFormat="1" applyFont="1" applyFill="1" applyBorder="1" applyAlignment="1" applyProtection="1">
      <alignment vertical="center" wrapText="1"/>
    </xf>
    <xf numFmtId="167" fontId="25" fillId="0" borderId="6" xfId="4" applyNumberFormat="1" applyFont="1" applyFill="1" applyBorder="1" applyAlignment="1" applyProtection="1">
      <alignment vertical="center"/>
      <protection locked="0"/>
    </xf>
    <xf numFmtId="165" fontId="17" fillId="0" borderId="6" xfId="4" applyNumberFormat="1" applyFont="1" applyFill="1" applyBorder="1" applyAlignment="1" applyProtection="1">
      <alignment horizontal="right" vertical="center"/>
      <protection locked="0"/>
    </xf>
    <xf numFmtId="170" fontId="16" fillId="0" borderId="6" xfId="4" applyNumberFormat="1" applyFont="1" applyFill="1" applyBorder="1" applyAlignment="1" applyProtection="1">
      <alignment horizontal="right" vertical="center"/>
      <protection locked="0"/>
    </xf>
    <xf numFmtId="171" fontId="16" fillId="0" borderId="6" xfId="4" applyNumberFormat="1" applyFont="1" applyFill="1" applyBorder="1" applyAlignment="1" applyProtection="1">
      <alignment horizontal="right" vertical="center"/>
      <protection locked="0"/>
    </xf>
    <xf numFmtId="3" fontId="25" fillId="8" borderId="6" xfId="4" applyNumberFormat="1" applyFont="1" applyFill="1" applyBorder="1" applyProtection="1">
      <protection locked="0"/>
    </xf>
    <xf numFmtId="0" fontId="16" fillId="0" borderId="6" xfId="4" applyNumberFormat="1" applyFont="1" applyFill="1" applyBorder="1" applyAlignment="1" applyProtection="1">
      <alignment horizontal="right" vertical="center"/>
      <protection locked="0"/>
    </xf>
    <xf numFmtId="1" fontId="16" fillId="0" borderId="6" xfId="4" applyNumberFormat="1" applyFont="1" applyFill="1" applyBorder="1" applyAlignment="1" applyProtection="1">
      <alignment horizontal="right" vertical="center"/>
      <protection locked="0"/>
    </xf>
    <xf numFmtId="2" fontId="16" fillId="0" borderId="6" xfId="4" applyNumberFormat="1" applyFont="1" applyFill="1" applyBorder="1" applyAlignment="1" applyProtection="1">
      <alignment horizontal="right" vertical="center"/>
      <protection locked="0"/>
    </xf>
    <xf numFmtId="165" fontId="16" fillId="8" borderId="12" xfId="4" applyNumberFormat="1" applyFont="1" applyFill="1" applyBorder="1" applyAlignment="1" applyProtection="1">
      <alignment horizontal="right" vertical="center"/>
      <protection locked="0"/>
    </xf>
    <xf numFmtId="165" fontId="16" fillId="0" borderId="13" xfId="4" applyNumberFormat="1" applyFont="1" applyFill="1" applyBorder="1" applyAlignment="1" applyProtection="1">
      <alignment horizontal="right" vertical="center"/>
      <protection locked="0"/>
    </xf>
    <xf numFmtId="0" fontId="16" fillId="7" borderId="5" xfId="0" applyFont="1" applyFill="1" applyBorder="1" applyAlignment="1">
      <alignment horizontal="left" vertical="center"/>
    </xf>
    <xf numFmtId="165" fontId="16" fillId="7" borderId="6" xfId="4" applyNumberFormat="1" applyFont="1" applyFill="1" applyBorder="1" applyAlignment="1" applyProtection="1">
      <alignment horizontal="right" vertical="center"/>
      <protection locked="0"/>
    </xf>
    <xf numFmtId="1" fontId="16" fillId="0" borderId="6" xfId="7" applyNumberFormat="1" applyFont="1" applyFill="1" applyBorder="1" applyAlignment="1" applyProtection="1">
      <alignment horizontal="right" vertical="center"/>
      <protection locked="0"/>
    </xf>
    <xf numFmtId="0" fontId="17" fillId="0" borderId="5" xfId="0" applyFont="1" applyBorder="1" applyAlignment="1">
      <alignment horizontal="left"/>
    </xf>
    <xf numFmtId="165" fontId="16" fillId="8" borderId="6" xfId="4" applyNumberFormat="1" applyFont="1" applyFill="1" applyBorder="1" applyAlignment="1" applyProtection="1">
      <alignment horizontal="right"/>
      <protection locked="0"/>
    </xf>
    <xf numFmtId="0" fontId="25" fillId="0" borderId="14" xfId="5" applyFont="1" applyBorder="1"/>
    <xf numFmtId="168" fontId="25" fillId="0" borderId="15" xfId="5" applyNumberFormat="1" applyFont="1" applyBorder="1" applyAlignment="1">
      <alignment horizontal="right"/>
    </xf>
    <xf numFmtId="0" fontId="25" fillId="0" borderId="16" xfId="5" applyFont="1" applyBorder="1"/>
    <xf numFmtId="168" fontId="25" fillId="0" borderId="0" xfId="5" applyNumberFormat="1" applyFont="1"/>
    <xf numFmtId="0" fontId="27" fillId="8" borderId="5" xfId="0" applyFont="1" applyFill="1" applyBorder="1" applyAlignment="1">
      <alignment horizontal="left" vertical="center"/>
    </xf>
    <xf numFmtId="0" fontId="25" fillId="0" borderId="17" xfId="5" applyFont="1" applyBorder="1" applyAlignment="1">
      <alignment horizontal="left" indent="1"/>
    </xf>
    <xf numFmtId="168" fontId="25" fillId="0" borderId="6" xfId="5" applyNumberFormat="1" applyFont="1" applyBorder="1" applyAlignment="1" applyProtection="1">
      <alignment horizontal="right"/>
      <protection locked="0"/>
    </xf>
    <xf numFmtId="168" fontId="25" fillId="0" borderId="12" xfId="5" applyNumberFormat="1" applyFont="1" applyBorder="1" applyAlignment="1" applyProtection="1">
      <alignment horizontal="right"/>
      <protection locked="0"/>
    </xf>
    <xf numFmtId="165" fontId="14" fillId="0" borderId="6" xfId="4" applyNumberFormat="1" applyFont="1" applyFill="1" applyBorder="1" applyAlignment="1" applyProtection="1">
      <alignment horizontal="right" vertical="center"/>
    </xf>
    <xf numFmtId="165" fontId="14" fillId="0" borderId="18" xfId="4" applyNumberFormat="1" applyFont="1" applyFill="1" applyBorder="1" applyAlignment="1" applyProtection="1">
      <alignment horizontal="right" vertical="center"/>
    </xf>
    <xf numFmtId="165" fontId="14" fillId="0" borderId="15" xfId="4" applyNumberFormat="1" applyFont="1" applyFill="1" applyBorder="1" applyAlignment="1" applyProtection="1">
      <alignment horizontal="right" vertical="center"/>
    </xf>
    <xf numFmtId="165" fontId="16" fillId="0" borderId="12" xfId="4" applyNumberFormat="1" applyFont="1" applyFill="1" applyBorder="1" applyAlignment="1" applyProtection="1">
      <alignment horizontal="right" vertical="center"/>
      <protection locked="0"/>
    </xf>
    <xf numFmtId="0" fontId="16" fillId="8" borderId="12" xfId="4" applyNumberFormat="1" applyFont="1" applyFill="1" applyBorder="1" applyAlignment="1" applyProtection="1">
      <alignment horizontal="right" vertical="center"/>
      <protection locked="0"/>
    </xf>
    <xf numFmtId="2" fontId="16" fillId="8" borderId="12" xfId="4" applyNumberFormat="1" applyFont="1" applyFill="1" applyBorder="1" applyAlignment="1" applyProtection="1">
      <alignment horizontal="right" vertical="center"/>
      <protection locked="0"/>
    </xf>
    <xf numFmtId="2" fontId="16" fillId="0" borderId="13" xfId="4" applyNumberFormat="1" applyFont="1" applyFill="1" applyBorder="1" applyAlignment="1" applyProtection="1">
      <alignment horizontal="right" vertical="center"/>
      <protection locked="0"/>
    </xf>
    <xf numFmtId="0" fontId="17" fillId="0" borderId="19" xfId="0" applyFont="1" applyBorder="1" applyAlignment="1">
      <alignment horizontal="left" vertical="center"/>
    </xf>
    <xf numFmtId="165" fontId="16" fillId="0" borderId="20" xfId="4" applyNumberFormat="1" applyFont="1" applyFill="1" applyBorder="1" applyAlignment="1" applyProtection="1">
      <alignment horizontal="right" vertical="center"/>
      <protection locked="0"/>
    </xf>
    <xf numFmtId="0" fontId="16" fillId="0" borderId="20" xfId="4" applyNumberFormat="1" applyFont="1" applyFill="1" applyBorder="1" applyAlignment="1" applyProtection="1">
      <alignment horizontal="right" vertical="center"/>
      <protection locked="0"/>
    </xf>
    <xf numFmtId="0" fontId="16" fillId="8" borderId="21" xfId="4" applyNumberFormat="1" applyFont="1" applyFill="1" applyBorder="1" applyAlignment="1" applyProtection="1">
      <alignment horizontal="right" vertical="center"/>
      <protection locked="0"/>
    </xf>
    <xf numFmtId="2" fontId="16" fillId="8" borderId="21" xfId="4" applyNumberFormat="1" applyFont="1" applyFill="1" applyBorder="1" applyAlignment="1" applyProtection="1">
      <alignment horizontal="right" vertical="center"/>
      <protection locked="0"/>
    </xf>
    <xf numFmtId="2" fontId="16" fillId="0" borderId="22" xfId="4" applyNumberFormat="1" applyFont="1" applyFill="1" applyBorder="1" applyAlignment="1" applyProtection="1">
      <alignment horizontal="right" vertical="center"/>
      <protection locked="0"/>
    </xf>
    <xf numFmtId="0" fontId="24" fillId="0" borderId="0" xfId="5" applyFont="1"/>
    <xf numFmtId="0" fontId="25" fillId="0" borderId="0" xfId="5" applyFont="1"/>
    <xf numFmtId="49" fontId="29" fillId="0" borderId="0" xfId="5" applyNumberFormat="1" applyFont="1"/>
    <xf numFmtId="164" fontId="25" fillId="0" borderId="0" xfId="5" applyNumberFormat="1" applyFont="1"/>
    <xf numFmtId="0" fontId="17" fillId="0" borderId="0" xfId="5" applyFont="1"/>
    <xf numFmtId="0" fontId="32" fillId="0" borderId="0" xfId="0" applyFont="1" applyProtection="1">
      <protection locked="0"/>
    </xf>
    <xf numFmtId="1" fontId="2" fillId="2" borderId="0" xfId="0" applyNumberFormat="1" applyFont="1" applyFill="1" applyAlignment="1">
      <alignment horizontal="center"/>
    </xf>
    <xf numFmtId="1" fontId="5" fillId="2" borderId="0" xfId="3" applyNumberFormat="1" applyFont="1" applyFill="1" applyAlignment="1">
      <alignment horizontal="center"/>
    </xf>
    <xf numFmtId="1" fontId="6" fillId="2" borderId="0" xfId="3" applyNumberFormat="1" applyFont="1" applyFill="1" applyAlignment="1">
      <alignment horizontal="center"/>
    </xf>
    <xf numFmtId="1" fontId="7" fillId="3" borderId="0" xfId="3" applyNumberFormat="1" applyFont="1" applyFill="1" applyAlignment="1">
      <alignment horizontal="center"/>
    </xf>
  </cellXfs>
  <cellStyles count="8">
    <cellStyle name="Millares" xfId="1" builtinId="3"/>
    <cellStyle name="Millares 2" xfId="4" xr:uid="{8203AAC9-D622-44F7-9E0F-62D9F7304C1E}"/>
    <cellStyle name="Millares 2 2" xfId="6" xr:uid="{C012B9C2-6AFC-4D2A-BAC1-5C030BDAF9DC}"/>
    <cellStyle name="Moneda 2" xfId="7" xr:uid="{6398876A-05B8-445E-BA3B-18FA8CF7F7C9}"/>
    <cellStyle name="Normal" xfId="0" builtinId="0"/>
    <cellStyle name="Normal 2_ALDAMA 03 MAR 2009 MODIF_PIGOO CONCENTRADOPROG_INDIC_GESTION ORG  OP rvh" xfId="5" xr:uid="{D8CFBA4E-DEEE-4539-8C11-36F5BBFD2D08}"/>
    <cellStyle name="Normal_FORMATO DEL PPTO. 2002  SEPT. 4" xfId="3" xr:uid="{2AB1FD6F-207F-42D8-956F-000E00AC755F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412750</xdr:colOff>
      <xdr:row>0</xdr:row>
      <xdr:rowOff>1</xdr:rowOff>
    </xdr:from>
    <xdr:ext cx="1141943" cy="1005152"/>
    <xdr:pic>
      <xdr:nvPicPr>
        <xdr:cNvPr id="2" name="3 Imagen">
          <a:extLst>
            <a:ext uri="{FF2B5EF4-FFF2-40B4-BE49-F238E27FC236}">
              <a16:creationId xmlns:a16="http://schemas.microsoft.com/office/drawing/2014/main" id="{0A1FD0DD-5D29-4ADA-BA05-7AB7F7059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7325" y="1"/>
          <a:ext cx="1141943" cy="1005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0" cy="973667"/>
    <xdr:pic>
      <xdr:nvPicPr>
        <xdr:cNvPr id="3" name="4 Imagen">
          <a:extLst>
            <a:ext uri="{FF2B5EF4-FFF2-40B4-BE49-F238E27FC236}">
              <a16:creationId xmlns:a16="http://schemas.microsoft.com/office/drawing/2014/main" id="{7ED7DFEC-617E-43B7-9D2D-B803382D0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0"/>
          <a:ext cx="0" cy="97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2381</xdr:colOff>
      <xdr:row>0</xdr:row>
      <xdr:rowOff>0</xdr:rowOff>
    </xdr:from>
    <xdr:ext cx="0" cy="817033"/>
    <xdr:pic>
      <xdr:nvPicPr>
        <xdr:cNvPr id="4" name="3 Imagen">
          <a:extLst>
            <a:ext uri="{FF2B5EF4-FFF2-40B4-BE49-F238E27FC236}">
              <a16:creationId xmlns:a16="http://schemas.microsoft.com/office/drawing/2014/main" id="{02DCE93F-E164-4DA8-A1D5-5808D84B8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6656" y="0"/>
          <a:ext cx="0" cy="817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UESTO%202011%20JMAS%20CHIHUAHUAvint.RESUMEN%20PARA%20CAPTURA%20SIST%20CONTA%20ING%20VILLALBA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_00/Desktop/JMAS%20VARIOS/pigoo%202021%20,%202022/Plantilla%20Indicadores%20y%20PIGOO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Parametros"/>
      <sheetName val="Inflación"/>
      <sheetName val="Efic. Global "/>
      <sheetName val="C.N.A."/>
      <sheetName val="Evaluacion"/>
      <sheetName val="Total ctas."/>
      <sheetName val="Concen."/>
      <sheetName val="Edo. Activ."/>
      <sheetName val="Fac-cob"/>
      <sheetName val="RESUMEN GASTOS"/>
      <sheetName val="Gastos de Admin."/>
      <sheetName val="Gastos de Comer."/>
      <sheetName val="Gastos de Oper."/>
      <sheetName val="Gastos de Saneam."/>
      <sheetName val="Inversiones"/>
      <sheetName val="Creditos"/>
      <sheetName val="Ingresos"/>
      <sheetName val="Serv. Med. Dom"/>
      <sheetName val="Tarifas serv med Dom"/>
      <sheetName val="Serv. Med. Com"/>
      <sheetName val="Tarifas serv med Com"/>
      <sheetName val="Serv. Med. ind"/>
      <sheetName val="Tarifas serv med ind"/>
      <sheetName val="Serv. Med. Esc"/>
      <sheetName val="Serv. Med. Pub"/>
      <sheetName val="Cuota fija"/>
      <sheetName val="Estructura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ensi)"/>
      <sheetName val="C.F.E."/>
      <sheetName val="Personal"/>
      <sheetName val="Activos U"/>
      <sheetName val="Activos 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4">
          <cell r="H234">
            <v>152009798.40846276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GOO"/>
      <sheetName val="INDICADORES"/>
      <sheetName val="graficos"/>
      <sheetName val="INSTRUCTIVO"/>
    </sheetNames>
    <sheetDataSet>
      <sheetData sheetId="0"/>
      <sheetData sheetId="1">
        <row r="188">
          <cell r="D188">
            <v>170</v>
          </cell>
          <cell r="E188">
            <v>564</v>
          </cell>
          <cell r="F188"/>
          <cell r="G188"/>
          <cell r="I188"/>
          <cell r="J188"/>
          <cell r="K188"/>
          <cell r="L188"/>
          <cell r="N188"/>
          <cell r="O188"/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BDBBC-19BA-4D64-801D-1781025047D3}">
  <sheetPr>
    <tabColor rgb="FFFFFF00"/>
    <pageSetUpPr fitToPage="1"/>
  </sheetPr>
  <dimension ref="A1:S221"/>
  <sheetViews>
    <sheetView tabSelected="1" topLeftCell="A7" zoomScale="60" zoomScaleNormal="60" workbookViewId="0">
      <pane xSplit="1" ySplit="1" topLeftCell="B161" activePane="bottomRight" state="frozen"/>
      <selection activeCell="A7" sqref="A7"/>
      <selection pane="topRight" activeCell="B7" sqref="B7"/>
      <selection pane="bottomLeft" activeCell="A8" sqref="A8"/>
      <selection pane="bottomRight" activeCell="A8" sqref="A8:S221"/>
    </sheetView>
  </sheetViews>
  <sheetFormatPr baseColWidth="10" defaultRowHeight="15" x14ac:dyDescent="0.25"/>
  <cols>
    <col min="1" max="1" width="55.85546875" style="139" customWidth="1"/>
    <col min="2" max="2" width="17.28515625" style="120" customWidth="1"/>
    <col min="3" max="3" width="17.5703125" style="139" customWidth="1"/>
    <col min="4" max="4" width="17.28515625" style="139" customWidth="1"/>
    <col min="5" max="5" width="19.85546875" style="139" customWidth="1"/>
    <col min="6" max="6" width="18.140625" style="139" customWidth="1"/>
    <col min="7" max="7" width="17.85546875" style="139" customWidth="1"/>
    <col min="8" max="8" width="17.7109375" style="139" customWidth="1"/>
    <col min="9" max="9" width="18.28515625" style="139" customWidth="1"/>
    <col min="10" max="11" width="20" style="139" customWidth="1"/>
    <col min="12" max="12" width="20.5703125" style="139" customWidth="1"/>
    <col min="13" max="13" width="20" style="139" customWidth="1"/>
    <col min="14" max="14" width="20.5703125" style="139" bestFit="1" customWidth="1"/>
    <col min="15" max="15" width="19.42578125" style="139" bestFit="1" customWidth="1"/>
    <col min="16" max="16" width="27.28515625" style="139" customWidth="1"/>
    <col min="17" max="17" width="18.85546875" style="139" customWidth="1"/>
    <col min="18" max="18" width="9.28515625" style="140" customWidth="1"/>
    <col min="19" max="19" width="4.140625" customWidth="1"/>
    <col min="20" max="20" width="22" customWidth="1"/>
    <col min="21" max="21" width="21.28515625" customWidth="1"/>
    <col min="22" max="22" width="11.42578125" customWidth="1"/>
  </cols>
  <sheetData>
    <row r="1" spans="1:18" ht="20.25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 x14ac:dyDescent="0.25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8" ht="15.75" x14ac:dyDescent="0.25">
      <c r="A4" s="146" t="s">
        <v>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8.25" customHeight="1" x14ac:dyDescent="0.2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spans="1:18" ht="8.25" customHeight="1" x14ac:dyDescent="0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</row>
    <row r="8" spans="1:18" ht="15.75" x14ac:dyDescent="0.25">
      <c r="A8" s="2"/>
      <c r="B8" s="3"/>
      <c r="C8" s="4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5"/>
      <c r="O8" s="5"/>
      <c r="P8" s="5"/>
      <c r="Q8" s="5"/>
      <c r="R8" s="6"/>
    </row>
    <row r="9" spans="1:18" ht="31.5" x14ac:dyDescent="0.25">
      <c r="A9" s="7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8" t="s">
        <v>14</v>
      </c>
      <c r="M9" s="8" t="s">
        <v>15</v>
      </c>
      <c r="N9" s="8" t="s">
        <v>16</v>
      </c>
      <c r="O9" s="8" t="s">
        <v>17</v>
      </c>
      <c r="P9" s="8" t="s">
        <v>18</v>
      </c>
      <c r="Q9" s="8" t="s">
        <v>19</v>
      </c>
      <c r="R9" s="9" t="s">
        <v>20</v>
      </c>
    </row>
    <row r="10" spans="1:18" ht="15.75" x14ac:dyDescent="0.25">
      <c r="A10" s="10" t="s">
        <v>21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 ht="15.75" x14ac:dyDescent="0.25">
      <c r="A11" s="13" t="s">
        <v>22</v>
      </c>
      <c r="B11" s="14">
        <f>+B12+B19</f>
        <v>3589788.3</v>
      </c>
      <c r="C11" s="14">
        <f>+C12+C19</f>
        <v>3390428.04</v>
      </c>
      <c r="D11" s="14">
        <f t="shared" ref="D11:M11" si="0">+D12+D19</f>
        <v>3762244.5700000003</v>
      </c>
      <c r="E11" s="14">
        <f>+E12+E19</f>
        <v>3914038.56</v>
      </c>
      <c r="F11" s="14">
        <f t="shared" si="0"/>
        <v>4829277.9800000004</v>
      </c>
      <c r="G11" s="14">
        <f t="shared" si="0"/>
        <v>5452941.96</v>
      </c>
      <c r="H11" s="14">
        <f t="shared" si="0"/>
        <v>5527015.3799999999</v>
      </c>
      <c r="I11" s="14">
        <f t="shared" si="0"/>
        <v>5839810.6100000003</v>
      </c>
      <c r="J11" s="14">
        <f t="shared" si="0"/>
        <v>5859906.3100000005</v>
      </c>
      <c r="K11" s="14">
        <f t="shared" si="0"/>
        <v>6274013.54</v>
      </c>
      <c r="L11" s="14">
        <f t="shared" si="0"/>
        <v>8798985.0399999991</v>
      </c>
      <c r="M11" s="14">
        <f t="shared" si="0"/>
        <v>7283364.7199999997</v>
      </c>
      <c r="N11" s="14">
        <f>+N12+N19</f>
        <v>64521815.009999998</v>
      </c>
      <c r="O11" s="14">
        <f>+O12+O19</f>
        <v>66067692</v>
      </c>
      <c r="P11" s="14">
        <f>+P12+P19</f>
        <v>66067692</v>
      </c>
      <c r="Q11" s="14">
        <f>+N11-P11</f>
        <v>-1545876.9900000021</v>
      </c>
      <c r="R11" s="15">
        <f t="shared" ref="R11:R17" si="1">+Q11/P11</f>
        <v>-2.3398380406568494E-2</v>
      </c>
    </row>
    <row r="12" spans="1:18" x14ac:dyDescent="0.25">
      <c r="A12" s="16" t="s">
        <v>23</v>
      </c>
      <c r="B12" s="17">
        <f>B13-B16-B17</f>
        <v>3589788.3</v>
      </c>
      <c r="C12" s="17">
        <f>C13-C16-C17</f>
        <v>3390428.04</v>
      </c>
      <c r="D12" s="17">
        <f>+D13-D16-D17</f>
        <v>3762244.5700000003</v>
      </c>
      <c r="E12" s="17">
        <f>+E13-E16-E17</f>
        <v>3914038.56</v>
      </c>
      <c r="F12" s="17">
        <f>+F13-F16-F17</f>
        <v>4829277.9800000004</v>
      </c>
      <c r="G12" s="17">
        <f>+G13-G16-G17</f>
        <v>5452941.96</v>
      </c>
      <c r="H12" s="17">
        <f>H13-H16-H17</f>
        <v>5527015.3799999999</v>
      </c>
      <c r="I12" s="17">
        <f>I13-I16-I17</f>
        <v>5839810.6100000003</v>
      </c>
      <c r="J12" s="17">
        <f t="shared" ref="J12:M12" si="2">J13-J16-J17</f>
        <v>5859906.3100000005</v>
      </c>
      <c r="K12" s="17">
        <f t="shared" si="2"/>
        <v>6274013.54</v>
      </c>
      <c r="L12" s="17">
        <f t="shared" si="2"/>
        <v>6581810.0399999991</v>
      </c>
      <c r="M12" s="17">
        <f t="shared" si="2"/>
        <v>6470241.7199999997</v>
      </c>
      <c r="N12" s="17">
        <f>+N13-N16-N17</f>
        <v>61491517.009999998</v>
      </c>
      <c r="O12" s="17">
        <f>+O13+O16+O17</f>
        <v>66067692</v>
      </c>
      <c r="P12" s="17">
        <f>+P13+P16+P17</f>
        <v>66067692</v>
      </c>
      <c r="Q12" s="17">
        <f>+N12-P12</f>
        <v>-4576174.9900000021</v>
      </c>
      <c r="R12" s="18">
        <f t="shared" si="1"/>
        <v>-6.9264944051625144E-2</v>
      </c>
    </row>
    <row r="13" spans="1:18" x14ac:dyDescent="0.25">
      <c r="A13" s="19" t="s">
        <v>24</v>
      </c>
      <c r="B13" s="17">
        <f t="shared" ref="B13:G13" si="3">+B14+B15</f>
        <v>3636454.32</v>
      </c>
      <c r="C13" s="17">
        <f t="shared" si="3"/>
        <v>3454497.17</v>
      </c>
      <c r="D13" s="17">
        <f t="shared" si="3"/>
        <v>3836456.99</v>
      </c>
      <c r="E13" s="17">
        <f t="shared" si="3"/>
        <v>3977068.86</v>
      </c>
      <c r="F13" s="17">
        <f t="shared" si="3"/>
        <v>4905479.9800000004</v>
      </c>
      <c r="G13" s="17">
        <f t="shared" si="3"/>
        <v>5529881.7999999998</v>
      </c>
      <c r="H13" s="17">
        <f>+H14+H15</f>
        <v>5598646.7299999995</v>
      </c>
      <c r="I13" s="17">
        <f t="shared" ref="I13:M13" si="4">+I14+I15</f>
        <v>5917602.0100000007</v>
      </c>
      <c r="J13" s="17">
        <f t="shared" si="4"/>
        <v>5939395.8900000006</v>
      </c>
      <c r="K13" s="17">
        <f t="shared" si="4"/>
        <v>6349030.6699999999</v>
      </c>
      <c r="L13" s="17">
        <f t="shared" si="4"/>
        <v>6650889.2799999993</v>
      </c>
      <c r="M13" s="17">
        <f t="shared" si="4"/>
        <v>6535896.2799999993</v>
      </c>
      <c r="N13" s="17">
        <f>+N14+N15</f>
        <v>62331299.979999997</v>
      </c>
      <c r="O13" s="17">
        <f>+O14+O15</f>
        <v>66067692</v>
      </c>
      <c r="P13" s="17">
        <f>+P14+P15</f>
        <v>66067692</v>
      </c>
      <c r="Q13" s="17">
        <f>+N13-P13</f>
        <v>-3736392.0200000033</v>
      </c>
      <c r="R13" s="18">
        <f t="shared" si="1"/>
        <v>-5.6553996467744075E-2</v>
      </c>
    </row>
    <row r="14" spans="1:18" x14ac:dyDescent="0.25">
      <c r="A14" s="20" t="s">
        <v>25</v>
      </c>
      <c r="B14" s="21">
        <f>3371167.28+46427.88+238.14</f>
        <v>3417833.3</v>
      </c>
      <c r="C14" s="21">
        <f>3163853.27+64069.13</f>
        <v>3227922.4</v>
      </c>
      <c r="D14" s="21">
        <f>3473732.45+74212.42</f>
        <v>3547944.87</v>
      </c>
      <c r="E14" s="21">
        <f>3619837.94+63030.3</f>
        <v>3682868.2399999998</v>
      </c>
      <c r="F14" s="21">
        <f>4379912.94+76202</f>
        <v>4456114.9400000004</v>
      </c>
      <c r="G14" s="21">
        <f>4917457.47+76939.84</f>
        <v>4994397.3099999996</v>
      </c>
      <c r="H14" s="22">
        <f>5113310.84+71631.35</f>
        <v>5184942.1899999995</v>
      </c>
      <c r="I14" s="22">
        <f>5351301.71+77791.4</f>
        <v>5429093.1100000003</v>
      </c>
      <c r="J14" s="22">
        <f>5670970.98+79489.58</f>
        <v>5750460.5600000005</v>
      </c>
      <c r="K14" s="21">
        <f>5799433.61+75017.13</f>
        <v>5874450.7400000002</v>
      </c>
      <c r="L14" s="21">
        <f>6162712.31+69079.24</f>
        <v>6231791.5499999998</v>
      </c>
      <c r="M14" s="21">
        <f>6162103.99+65654.56</f>
        <v>6227758.5499999998</v>
      </c>
      <c r="N14" s="21">
        <f>SUM(B14:M14)</f>
        <v>58025577.759999998</v>
      </c>
      <c r="O14" s="21">
        <v>63859746</v>
      </c>
      <c r="P14" s="21">
        <f t="shared" ref="P14:P19" si="5">+O14/12*$R$20</f>
        <v>63859746</v>
      </c>
      <c r="Q14" s="21">
        <f t="shared" ref="Q14:Q19" si="6">+N14-P14</f>
        <v>-5834168.2400000021</v>
      </c>
      <c r="R14" s="23">
        <f t="shared" si="1"/>
        <v>-9.1359089339315594E-2</v>
      </c>
    </row>
    <row r="15" spans="1:18" x14ac:dyDescent="0.25">
      <c r="A15" s="20" t="s">
        <v>26</v>
      </c>
      <c r="B15" s="21">
        <v>218621.02</v>
      </c>
      <c r="C15" s="21">
        <v>226574.77</v>
      </c>
      <c r="D15" s="21">
        <v>288512.12</v>
      </c>
      <c r="E15" s="21">
        <v>294200.62</v>
      </c>
      <c r="F15" s="21">
        <v>449365.04</v>
      </c>
      <c r="G15" s="21">
        <v>535484.49</v>
      </c>
      <c r="H15" s="22">
        <v>413704.54</v>
      </c>
      <c r="I15" s="22">
        <v>488508.9</v>
      </c>
      <c r="J15" s="22">
        <v>188935.33</v>
      </c>
      <c r="K15" s="21">
        <v>474579.93</v>
      </c>
      <c r="L15" s="21">
        <v>419097.73</v>
      </c>
      <c r="M15" s="21">
        <v>308137.73</v>
      </c>
      <c r="N15" s="21">
        <f>SUM(B15:M15)</f>
        <v>4305722.22</v>
      </c>
      <c r="O15" s="21">
        <v>2207946</v>
      </c>
      <c r="P15" s="21">
        <f t="shared" si="5"/>
        <v>2207946</v>
      </c>
      <c r="Q15" s="21">
        <f t="shared" si="6"/>
        <v>2097776.2199999997</v>
      </c>
      <c r="R15" s="23">
        <f t="shared" si="1"/>
        <v>0.95010304599840745</v>
      </c>
    </row>
    <row r="16" spans="1:18" x14ac:dyDescent="0.25">
      <c r="A16" s="24" t="s">
        <v>27</v>
      </c>
      <c r="B16" s="25">
        <v>46427.88</v>
      </c>
      <c r="C16" s="25">
        <v>64069.13</v>
      </c>
      <c r="D16" s="25">
        <v>74212.42</v>
      </c>
      <c r="E16" s="25">
        <v>63030.3</v>
      </c>
      <c r="F16" s="25">
        <v>76202</v>
      </c>
      <c r="G16" s="25">
        <v>76939.839999999997</v>
      </c>
      <c r="H16" s="26">
        <v>71631.350000000006</v>
      </c>
      <c r="I16" s="22">
        <v>77791.399999999994</v>
      </c>
      <c r="J16" s="22">
        <v>79489.58</v>
      </c>
      <c r="K16" s="25">
        <v>75017.13</v>
      </c>
      <c r="L16" s="25">
        <v>69079.240000000005</v>
      </c>
      <c r="M16" s="25">
        <v>65654.559999999998</v>
      </c>
      <c r="N16" s="25">
        <f t="shared" ref="N16:N19" si="7">SUM(B16:M16)</f>
        <v>839544.82999999984</v>
      </c>
      <c r="O16" s="25"/>
      <c r="P16" s="21">
        <f t="shared" si="5"/>
        <v>0</v>
      </c>
      <c r="Q16" s="21">
        <f t="shared" si="6"/>
        <v>839544.82999999984</v>
      </c>
      <c r="R16" s="23" t="e">
        <f t="shared" si="1"/>
        <v>#DIV/0!</v>
      </c>
    </row>
    <row r="17" spans="1:18" x14ac:dyDescent="0.25">
      <c r="A17" s="24" t="s">
        <v>28</v>
      </c>
      <c r="B17" s="25">
        <v>238.14</v>
      </c>
      <c r="C17" s="25"/>
      <c r="D17" s="25"/>
      <c r="E17" s="25"/>
      <c r="F17" s="25"/>
      <c r="G17" s="25"/>
      <c r="H17" s="26"/>
      <c r="I17" s="26"/>
      <c r="J17" s="22"/>
      <c r="K17" s="25"/>
      <c r="L17" s="25"/>
      <c r="M17" s="25"/>
      <c r="N17" s="25">
        <f t="shared" si="7"/>
        <v>238.14</v>
      </c>
      <c r="O17" s="25"/>
      <c r="P17" s="21">
        <f t="shared" si="5"/>
        <v>0</v>
      </c>
      <c r="Q17" s="21">
        <f t="shared" si="6"/>
        <v>238.14</v>
      </c>
      <c r="R17" s="23" t="e">
        <f t="shared" si="1"/>
        <v>#DIV/0!</v>
      </c>
    </row>
    <row r="18" spans="1:18" x14ac:dyDescent="0.25">
      <c r="A18" s="24" t="s">
        <v>29</v>
      </c>
      <c r="B18" s="25">
        <v>120144.45</v>
      </c>
      <c r="C18" s="25">
        <v>162764.01999999999</v>
      </c>
      <c r="D18" s="25">
        <v>611180.73</v>
      </c>
      <c r="E18" s="25">
        <v>203181.51</v>
      </c>
      <c r="F18" s="25">
        <v>3681248.98</v>
      </c>
      <c r="G18" s="25">
        <v>351202</v>
      </c>
      <c r="H18" s="26">
        <v>283080.81</v>
      </c>
      <c r="I18" s="22">
        <v>618481.6</v>
      </c>
      <c r="J18" s="22">
        <v>907865.38</v>
      </c>
      <c r="K18" s="25">
        <v>562085.6</v>
      </c>
      <c r="L18" s="25">
        <v>2726582.61</v>
      </c>
      <c r="M18" s="25">
        <v>161935.70000000001</v>
      </c>
      <c r="N18" s="25">
        <f t="shared" si="7"/>
        <v>10389753.389999997</v>
      </c>
      <c r="O18" s="25"/>
      <c r="P18" s="21">
        <f>+O18/12*$Q$23</f>
        <v>0</v>
      </c>
      <c r="Q18" s="21">
        <f t="shared" si="6"/>
        <v>10389753.389999997</v>
      </c>
      <c r="R18" s="23"/>
    </row>
    <row r="19" spans="1:18" x14ac:dyDescent="0.25">
      <c r="A19" s="27" t="s">
        <v>30</v>
      </c>
      <c r="B19" s="21">
        <v>0</v>
      </c>
      <c r="C19" s="21"/>
      <c r="D19" s="21"/>
      <c r="E19" s="21"/>
      <c r="F19" s="21"/>
      <c r="G19" s="21"/>
      <c r="H19" s="21"/>
      <c r="I19" s="22"/>
      <c r="J19" s="22"/>
      <c r="K19" s="21"/>
      <c r="L19" s="21">
        <v>2217175</v>
      </c>
      <c r="M19" s="21">
        <v>813123</v>
      </c>
      <c r="N19" s="21">
        <f t="shared" si="7"/>
        <v>3030298</v>
      </c>
      <c r="O19" s="21"/>
      <c r="P19" s="21">
        <f t="shared" si="5"/>
        <v>0</v>
      </c>
      <c r="Q19" s="21">
        <f t="shared" si="6"/>
        <v>3030298</v>
      </c>
      <c r="R19" s="28" t="e">
        <f>+Q19/P19</f>
        <v>#DIV/0!</v>
      </c>
    </row>
    <row r="20" spans="1:18" x14ac:dyDescent="0.25">
      <c r="A20" s="29"/>
      <c r="B20" s="21"/>
      <c r="C20" s="21"/>
      <c r="D20" s="21"/>
      <c r="E20" s="21"/>
      <c r="F20" s="21"/>
      <c r="G20" s="21"/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30">
        <f>COUNTA(B14:M14)</f>
        <v>12</v>
      </c>
    </row>
    <row r="21" spans="1:18" ht="15.75" x14ac:dyDescent="0.25">
      <c r="A21" s="31" t="s">
        <v>31</v>
      </c>
      <c r="B21" s="32">
        <f>+B22+B34</f>
        <v>1938948.0499999998</v>
      </c>
      <c r="C21" s="32">
        <f t="shared" ref="C21:E21" si="8">+C22+C34</f>
        <v>3612178.1399999997</v>
      </c>
      <c r="D21" s="32">
        <f>+D22+D34</f>
        <v>2918793.87</v>
      </c>
      <c r="E21" s="32">
        <f t="shared" si="8"/>
        <v>3678528.2</v>
      </c>
      <c r="F21" s="32">
        <f>+F22+F34</f>
        <v>3384335.6499999994</v>
      </c>
      <c r="G21" s="32">
        <f t="shared" ref="G21:J21" si="9">+G22+G34</f>
        <v>3731075.43</v>
      </c>
      <c r="H21" s="32">
        <f t="shared" si="9"/>
        <v>3387794.1699999995</v>
      </c>
      <c r="I21" s="32">
        <f t="shared" si="9"/>
        <v>5883887.9900000002</v>
      </c>
      <c r="J21" s="32">
        <f t="shared" si="9"/>
        <v>9173389.4299999997</v>
      </c>
      <c r="K21" s="32">
        <f>+K22+K34</f>
        <v>4040927.0399999996</v>
      </c>
      <c r="L21" s="32">
        <f t="shared" ref="L21" si="10">+L22+L34</f>
        <v>3620331.55</v>
      </c>
      <c r="M21" s="32">
        <f>+M22+M34</f>
        <v>17912923.23</v>
      </c>
      <c r="N21" s="32">
        <f>+N22+N34</f>
        <v>63283112.749999993</v>
      </c>
      <c r="O21" s="32">
        <f>+O22+O33+O34</f>
        <v>67883202.810000002</v>
      </c>
      <c r="P21" s="32">
        <f>+P22+P33+P34</f>
        <v>65989413.310000002</v>
      </c>
      <c r="Q21" s="32">
        <f>+N21-P21</f>
        <v>-2706300.5600000098</v>
      </c>
      <c r="R21" s="33">
        <f t="shared" ref="R21:R28" si="11">+Q21/P21</f>
        <v>-4.1011132305216275E-2</v>
      </c>
    </row>
    <row r="22" spans="1:18" x14ac:dyDescent="0.25">
      <c r="A22" s="16" t="s">
        <v>32</v>
      </c>
      <c r="B22" s="34">
        <f t="shared" ref="B22:G22" si="12">+B23+B24+B25+B30</f>
        <v>1938948.0499999998</v>
      </c>
      <c r="C22" s="34">
        <f>+C23+C24+C25+C30</f>
        <v>2522828.1399999997</v>
      </c>
      <c r="D22" s="34">
        <f>+D23+D24+D25+D30</f>
        <v>2887932.06</v>
      </c>
      <c r="E22" s="34">
        <f>+E23+E24+E25+E30</f>
        <v>3407721.67</v>
      </c>
      <c r="F22" s="34">
        <f t="shared" si="12"/>
        <v>2853759.6699999995</v>
      </c>
      <c r="G22" s="34">
        <f t="shared" si="12"/>
        <v>3605919.43</v>
      </c>
      <c r="H22" s="34">
        <f>+H23+H24+H25+H30</f>
        <v>3355081.2299999995</v>
      </c>
      <c r="I22" s="34">
        <f>+I23+I24+I25+I30</f>
        <v>3649714.32</v>
      </c>
      <c r="J22" s="34">
        <f>+J23+J24+J25+J30</f>
        <v>6356717.0800000001</v>
      </c>
      <c r="K22" s="34">
        <f>+K23+K24+K25+K30</f>
        <v>3276844.3699999996</v>
      </c>
      <c r="L22" s="34">
        <f t="shared" ref="L22:P22" si="13">+L23+L24+L25+L30</f>
        <v>3311121.4299999997</v>
      </c>
      <c r="M22" s="34">
        <f t="shared" si="13"/>
        <v>5035849.45</v>
      </c>
      <c r="N22" s="34">
        <f>+N23+N24+N25+N30</f>
        <v>42202436.899999991</v>
      </c>
      <c r="O22" s="34">
        <f t="shared" si="13"/>
        <v>42680385.809999995</v>
      </c>
      <c r="P22" s="34">
        <f t="shared" si="13"/>
        <v>40786596.310000002</v>
      </c>
      <c r="Q22" s="34">
        <f>+N22-P22</f>
        <v>1415840.5899999887</v>
      </c>
      <c r="R22" s="18">
        <f t="shared" si="11"/>
        <v>3.4713379347441523E-2</v>
      </c>
    </row>
    <row r="23" spans="1:18" x14ac:dyDescent="0.25">
      <c r="A23" s="35" t="s">
        <v>33</v>
      </c>
      <c r="B23" s="21">
        <v>839645.36</v>
      </c>
      <c r="C23" s="21">
        <v>881321.36</v>
      </c>
      <c r="D23" s="21">
        <v>1147750.24</v>
      </c>
      <c r="E23" s="21">
        <v>1146882.6000000001</v>
      </c>
      <c r="F23" s="21">
        <v>947492.94</v>
      </c>
      <c r="G23" s="21">
        <v>1157046.78</v>
      </c>
      <c r="H23" s="22">
        <v>1077895.23</v>
      </c>
      <c r="I23" s="22">
        <v>997391.77</v>
      </c>
      <c r="J23" s="22">
        <v>1252346.18</v>
      </c>
      <c r="K23" s="21">
        <v>990475.82</v>
      </c>
      <c r="L23" s="21">
        <v>1001958.36</v>
      </c>
      <c r="M23" s="21">
        <v>1245628.55</v>
      </c>
      <c r="N23" s="21">
        <f>SUM(B23:M23)</f>
        <v>12685835.189999999</v>
      </c>
      <c r="O23" s="21">
        <v>13310216.279999999</v>
      </c>
      <c r="P23" s="21">
        <f>+O23/12*$R$20</f>
        <v>13310216.279999999</v>
      </c>
      <c r="Q23" s="21">
        <f>+N23-P23</f>
        <v>-624381.08999999985</v>
      </c>
      <c r="R23" s="23">
        <f t="shared" si="11"/>
        <v>-4.6909913172350035E-2</v>
      </c>
    </row>
    <row r="24" spans="1:18" x14ac:dyDescent="0.25">
      <c r="A24" s="24" t="s">
        <v>34</v>
      </c>
      <c r="B24" s="21">
        <v>360929.4</v>
      </c>
      <c r="C24" s="21">
        <v>684600.15</v>
      </c>
      <c r="D24" s="21">
        <v>675640.85</v>
      </c>
      <c r="E24" s="21">
        <v>357829.23</v>
      </c>
      <c r="F24" s="21">
        <v>519377.15</v>
      </c>
      <c r="G24" s="21">
        <v>386061.36</v>
      </c>
      <c r="H24" s="22">
        <v>773791.59</v>
      </c>
      <c r="I24" s="22">
        <v>985901.99</v>
      </c>
      <c r="J24" s="22">
        <v>693422.59</v>
      </c>
      <c r="K24" s="21">
        <v>1166080.81</v>
      </c>
      <c r="L24" s="21">
        <v>513182.25</v>
      </c>
      <c r="M24" s="21">
        <v>606499.78</v>
      </c>
      <c r="N24" s="21">
        <f t="shared" ref="N24:N28" si="14">SUM(B24:M24)</f>
        <v>7723317.1499999994</v>
      </c>
      <c r="O24" s="21">
        <v>13399146.970000001</v>
      </c>
      <c r="P24" s="21">
        <f>+O24/12*$R$20</f>
        <v>13399146.969999999</v>
      </c>
      <c r="Q24" s="21">
        <f t="shared" ref="Q24:Q30" si="15">+N24-P24</f>
        <v>-5675829.8199999994</v>
      </c>
      <c r="R24" s="23">
        <f t="shared" si="11"/>
        <v>-0.42359635525365091</v>
      </c>
    </row>
    <row r="25" spans="1:18" x14ac:dyDescent="0.25">
      <c r="A25" s="36" t="s">
        <v>35</v>
      </c>
      <c r="B25" s="17">
        <f t="shared" ref="B25:M25" si="16">+B26+B27+B28+B29</f>
        <v>732613.40999999992</v>
      </c>
      <c r="C25" s="17">
        <f t="shared" si="16"/>
        <v>951146.75</v>
      </c>
      <c r="D25" s="17">
        <f t="shared" si="16"/>
        <v>1057341.1200000001</v>
      </c>
      <c r="E25" s="17">
        <f>+E26+E27+E28+E29</f>
        <v>1295781.23</v>
      </c>
      <c r="F25" s="17">
        <f t="shared" si="16"/>
        <v>1030784.1799999999</v>
      </c>
      <c r="G25" s="17">
        <f t="shared" si="16"/>
        <v>2055179.54</v>
      </c>
      <c r="H25" s="17">
        <f t="shared" si="16"/>
        <v>1497289.0099999998</v>
      </c>
      <c r="I25" s="17">
        <f>+I26+I27+I28+I29</f>
        <v>1660315.1600000001</v>
      </c>
      <c r="J25" s="17">
        <f>+J26+J27+J28+J29</f>
        <v>3360353.28</v>
      </c>
      <c r="K25" s="17">
        <f t="shared" si="16"/>
        <v>1114182.3399999999</v>
      </c>
      <c r="L25" s="17">
        <f t="shared" si="16"/>
        <v>1789875.42</v>
      </c>
      <c r="M25" s="17">
        <f t="shared" si="16"/>
        <v>2913259.79</v>
      </c>
      <c r="N25" s="17">
        <f>+N26+N27+N29+N28</f>
        <v>19458121.229999997</v>
      </c>
      <c r="O25" s="17">
        <f>+O26+O27+O29+O28</f>
        <v>15891477.02</v>
      </c>
      <c r="P25" s="17">
        <f>+P26+P27+P29</f>
        <v>13997687.520000001</v>
      </c>
      <c r="Q25" s="17">
        <f t="shared" si="15"/>
        <v>5460433.7099999953</v>
      </c>
      <c r="R25" s="18">
        <f t="shared" si="11"/>
        <v>0.39009541413166188</v>
      </c>
    </row>
    <row r="26" spans="1:18" x14ac:dyDescent="0.25">
      <c r="A26" s="20" t="s">
        <v>36</v>
      </c>
      <c r="B26" s="21">
        <v>353311.56</v>
      </c>
      <c r="C26" s="21">
        <v>352589.69</v>
      </c>
      <c r="D26" s="21">
        <v>411010.45</v>
      </c>
      <c r="E26" s="21">
        <v>388555.67</v>
      </c>
      <c r="F26" s="21">
        <v>418654.66</v>
      </c>
      <c r="G26" s="21">
        <v>365250.31</v>
      </c>
      <c r="H26" s="22">
        <v>409748.26</v>
      </c>
      <c r="I26" s="22">
        <v>462101.7</v>
      </c>
      <c r="J26" s="22">
        <v>410256.11</v>
      </c>
      <c r="K26" s="21">
        <v>351155.67</v>
      </c>
      <c r="L26" s="21">
        <v>338227.29</v>
      </c>
      <c r="M26" s="21">
        <v>358333.65</v>
      </c>
      <c r="N26" s="21">
        <f t="shared" si="14"/>
        <v>4619195.0199999996</v>
      </c>
      <c r="O26" s="21">
        <v>4467171.33</v>
      </c>
      <c r="P26" s="21">
        <f>+O26/12*$R$20</f>
        <v>4467171.33</v>
      </c>
      <c r="Q26" s="21">
        <f t="shared" si="15"/>
        <v>152023.68999999948</v>
      </c>
      <c r="R26" s="23"/>
    </row>
    <row r="27" spans="1:18" x14ac:dyDescent="0.25">
      <c r="A27" s="20" t="s">
        <v>37</v>
      </c>
      <c r="B27" s="21">
        <v>174262.88</v>
      </c>
      <c r="C27" s="21">
        <v>161772.42000000001</v>
      </c>
      <c r="D27" s="21">
        <v>179096.12</v>
      </c>
      <c r="E27" s="21">
        <v>186595.99</v>
      </c>
      <c r="F27" s="21">
        <v>225127.49</v>
      </c>
      <c r="G27" s="21">
        <v>249606.42</v>
      </c>
      <c r="H27" s="22">
        <v>265280.43</v>
      </c>
      <c r="I27" s="22">
        <v>270852.81</v>
      </c>
      <c r="J27" s="22">
        <v>285782.34000000003</v>
      </c>
      <c r="K27" s="21">
        <v>293876.14</v>
      </c>
      <c r="L27" s="21">
        <v>311565.57</v>
      </c>
      <c r="M27" s="21">
        <v>311455.34000000003</v>
      </c>
      <c r="N27" s="21">
        <f t="shared" si="14"/>
        <v>2915273.9499999997</v>
      </c>
      <c r="O27" s="21">
        <v>3192987.32</v>
      </c>
      <c r="P27" s="21">
        <f>+O27/12*$R$20</f>
        <v>3192987.3200000003</v>
      </c>
      <c r="Q27" s="21">
        <f t="shared" si="15"/>
        <v>-277713.37000000058</v>
      </c>
      <c r="R27" s="23">
        <f t="shared" si="11"/>
        <v>-8.6976032839366418E-2</v>
      </c>
    </row>
    <row r="28" spans="1:18" x14ac:dyDescent="0.25">
      <c r="A28" s="20" t="s">
        <v>38</v>
      </c>
      <c r="B28" s="21">
        <v>130837.63</v>
      </c>
      <c r="C28" s="21">
        <v>107852.24</v>
      </c>
      <c r="D28" s="21">
        <v>125676.61</v>
      </c>
      <c r="E28" s="21">
        <v>206984.18</v>
      </c>
      <c r="F28" s="21">
        <v>153366.51999999999</v>
      </c>
      <c r="G28" s="21">
        <v>155643.57999999999</v>
      </c>
      <c r="H28" s="22">
        <v>197555.25</v>
      </c>
      <c r="I28" s="22">
        <v>170854.04</v>
      </c>
      <c r="J28" s="22">
        <v>152598.07999999999</v>
      </c>
      <c r="K28" s="21">
        <v>174168.43</v>
      </c>
      <c r="L28" s="21">
        <v>182113.88</v>
      </c>
      <c r="M28" s="21">
        <v>164137.12</v>
      </c>
      <c r="N28" s="21">
        <f t="shared" si="14"/>
        <v>1921787.56</v>
      </c>
      <c r="O28" s="21">
        <v>1893789.5</v>
      </c>
      <c r="P28" s="21">
        <f>+O28/12*$R$20</f>
        <v>1893789.5</v>
      </c>
      <c r="Q28" s="21">
        <f t="shared" si="15"/>
        <v>27998.060000000056</v>
      </c>
      <c r="R28" s="23">
        <f t="shared" si="11"/>
        <v>1.4784145756431777E-2</v>
      </c>
    </row>
    <row r="29" spans="1:18" x14ac:dyDescent="0.25">
      <c r="A29" s="20" t="s">
        <v>39</v>
      </c>
      <c r="B29" s="21">
        <v>74201.34</v>
      </c>
      <c r="C29" s="21">
        <v>328932.40000000002</v>
      </c>
      <c r="D29" s="21">
        <v>341557.94</v>
      </c>
      <c r="E29" s="21">
        <v>513645.39</v>
      </c>
      <c r="F29" s="21">
        <v>233635.51</v>
      </c>
      <c r="G29" s="21">
        <v>1284679.23</v>
      </c>
      <c r="H29" s="22">
        <v>624705.06999999995</v>
      </c>
      <c r="I29" s="22">
        <v>756506.61</v>
      </c>
      <c r="J29" s="22">
        <v>2511716.75</v>
      </c>
      <c r="K29" s="21">
        <v>294982.09999999998</v>
      </c>
      <c r="L29" s="21">
        <v>957968.68</v>
      </c>
      <c r="M29" s="21">
        <v>2079333.68</v>
      </c>
      <c r="N29" s="21">
        <f>SUM(B29:M29)</f>
        <v>10001864.699999999</v>
      </c>
      <c r="O29" s="21">
        <v>6337528.8700000001</v>
      </c>
      <c r="P29" s="21">
        <f>+O29/12*$R$20</f>
        <v>6337528.870000001</v>
      </c>
      <c r="Q29" s="21">
        <f t="shared" si="15"/>
        <v>3664335.8299999982</v>
      </c>
      <c r="R29" s="23"/>
    </row>
    <row r="30" spans="1:18" x14ac:dyDescent="0.25">
      <c r="A30" s="24" t="s">
        <v>40</v>
      </c>
      <c r="B30" s="21">
        <v>5759.88</v>
      </c>
      <c r="C30" s="21">
        <v>5759.88</v>
      </c>
      <c r="D30" s="21">
        <v>7199.85</v>
      </c>
      <c r="E30" s="21">
        <f>7228.61+600000</f>
        <v>607228.61</v>
      </c>
      <c r="F30" s="21">
        <f>6105.4+350000</f>
        <v>356105.4</v>
      </c>
      <c r="G30" s="21">
        <v>7631.75</v>
      </c>
      <c r="H30" s="22">
        <v>6105.4</v>
      </c>
      <c r="I30" s="22">
        <v>6105.4</v>
      </c>
      <c r="J30" s="22">
        <v>1050595.03</v>
      </c>
      <c r="K30" s="21">
        <v>6105.4</v>
      </c>
      <c r="L30" s="21">
        <v>6105.4</v>
      </c>
      <c r="M30" s="21">
        <v>270461.33</v>
      </c>
      <c r="N30" s="21">
        <f>SUM(B30:M30)</f>
        <v>2335163.33</v>
      </c>
      <c r="O30" s="21">
        <v>79545.539999999994</v>
      </c>
      <c r="P30" s="21">
        <f>+O30/12*$R$20</f>
        <v>79545.539999999994</v>
      </c>
      <c r="Q30" s="21">
        <f t="shared" si="15"/>
        <v>2255617.79</v>
      </c>
      <c r="R30" s="37">
        <v>4.7587328311763356E-2</v>
      </c>
    </row>
    <row r="31" spans="1:18" x14ac:dyDescent="0.25">
      <c r="A31" s="38" t="s">
        <v>41</v>
      </c>
      <c r="B31" s="38"/>
      <c r="C31" s="38"/>
      <c r="D31" s="21"/>
      <c r="E31" s="21"/>
      <c r="F31" s="21"/>
      <c r="G31" s="21"/>
      <c r="H31" s="22"/>
      <c r="I31" s="21"/>
      <c r="J31" s="21"/>
      <c r="K31" s="21"/>
      <c r="L31" s="21"/>
      <c r="M31" s="21"/>
      <c r="N31" s="21"/>
      <c r="O31" s="21"/>
      <c r="P31" s="21"/>
      <c r="Q31" s="21"/>
      <c r="R31" s="23"/>
    </row>
    <row r="32" spans="1:18" x14ac:dyDescent="0.25">
      <c r="A32" s="39" t="s">
        <v>42</v>
      </c>
      <c r="B32" s="34">
        <f>+B11-B22</f>
        <v>1650840.25</v>
      </c>
      <c r="C32" s="34">
        <f>+C11-C22</f>
        <v>867599.90000000037</v>
      </c>
      <c r="D32" s="34">
        <f t="shared" ref="D32:M32" si="17">+D11-D22</f>
        <v>874312.51000000024</v>
      </c>
      <c r="E32" s="34">
        <f t="shared" si="17"/>
        <v>506316.89000000013</v>
      </c>
      <c r="F32" s="34">
        <f t="shared" si="17"/>
        <v>1975518.310000001</v>
      </c>
      <c r="G32" s="34">
        <f t="shared" si="17"/>
        <v>1847022.5299999998</v>
      </c>
      <c r="H32" s="34">
        <f t="shared" si="17"/>
        <v>2171934.1500000004</v>
      </c>
      <c r="I32" s="34">
        <f t="shared" si="17"/>
        <v>2190096.2900000005</v>
      </c>
      <c r="J32" s="34">
        <f t="shared" si="17"/>
        <v>-496810.76999999955</v>
      </c>
      <c r="K32" s="34">
        <f>+K11-K22</f>
        <v>2997169.1700000004</v>
      </c>
      <c r="L32" s="34">
        <f>+L11-L22</f>
        <v>5487863.6099999994</v>
      </c>
      <c r="M32" s="34">
        <f t="shared" si="17"/>
        <v>2247515.2699999996</v>
      </c>
      <c r="N32" s="34">
        <f>+N11-N22</f>
        <v>22319378.110000007</v>
      </c>
      <c r="O32" s="34">
        <f>+O11-O22</f>
        <v>23387306.190000005</v>
      </c>
      <c r="P32" s="34">
        <f>+P11-P22</f>
        <v>25281095.689999998</v>
      </c>
      <c r="Q32" s="34">
        <f>+N32-P32</f>
        <v>-2961717.5799999908</v>
      </c>
      <c r="R32" s="23">
        <f>+Q32/P32</f>
        <v>-0.11715147224301302</v>
      </c>
    </row>
    <row r="33" spans="1:19" x14ac:dyDescent="0.25">
      <c r="A33" s="27" t="s">
        <v>43</v>
      </c>
      <c r="B33" s="21">
        <v>0</v>
      </c>
      <c r="C33" s="21"/>
      <c r="D33" s="21"/>
      <c r="E33" s="21"/>
      <c r="F33" s="21"/>
      <c r="G33" s="21"/>
      <c r="H33" s="22"/>
      <c r="I33" s="21"/>
      <c r="J33" s="21"/>
      <c r="K33" s="21"/>
      <c r="L33" s="21"/>
      <c r="M33" s="21"/>
      <c r="N33" s="21">
        <f>SUM(B33:M33)</f>
        <v>0</v>
      </c>
      <c r="O33" s="21"/>
      <c r="P33" s="21">
        <f>+O33/12*$R$20</f>
        <v>0</v>
      </c>
      <c r="Q33" s="21">
        <f>+N33-P33</f>
        <v>0</v>
      </c>
      <c r="R33" s="23" t="e">
        <f>+Q33/P33</f>
        <v>#DIV/0!</v>
      </c>
    </row>
    <row r="34" spans="1:19" x14ac:dyDescent="0.25">
      <c r="A34" s="40" t="s">
        <v>44</v>
      </c>
      <c r="B34" s="17">
        <f>B35+B36+B37</f>
        <v>0</v>
      </c>
      <c r="C34" s="17">
        <f>+C35+C36+C37</f>
        <v>1089350</v>
      </c>
      <c r="D34" s="17">
        <f>+D35+D36+D37</f>
        <v>30861.81</v>
      </c>
      <c r="E34" s="17">
        <f>+E35+E36+E37</f>
        <v>270806.53000000003</v>
      </c>
      <c r="F34" s="17">
        <f>+F35+F36+F37</f>
        <v>530575.98</v>
      </c>
      <c r="G34" s="17">
        <f>+G35+G36+G37</f>
        <v>125156</v>
      </c>
      <c r="H34" s="17">
        <f t="shared" ref="H34:M34" si="18">+H35+H36+H37</f>
        <v>32712.94</v>
      </c>
      <c r="I34" s="17">
        <f t="shared" si="18"/>
        <v>2234173.67</v>
      </c>
      <c r="J34" s="17">
        <f t="shared" si="18"/>
        <v>2816672.35</v>
      </c>
      <c r="K34" s="17">
        <f t="shared" si="18"/>
        <v>764082.67</v>
      </c>
      <c r="L34" s="17">
        <f t="shared" si="18"/>
        <v>309210.12</v>
      </c>
      <c r="M34" s="17">
        <f t="shared" si="18"/>
        <v>12877073.779999999</v>
      </c>
      <c r="N34" s="17">
        <f>+N35+N36+N37</f>
        <v>21080675.850000001</v>
      </c>
      <c r="O34" s="17">
        <f>+O35+O36+O37</f>
        <v>25202817</v>
      </c>
      <c r="P34" s="17">
        <f>+O34/12*$R$20</f>
        <v>25202817</v>
      </c>
      <c r="Q34" s="17">
        <f>+N34-P34</f>
        <v>-4122141.1499999985</v>
      </c>
      <c r="R34" s="18">
        <f>+Q34/P34</f>
        <v>-0.16355874623062963</v>
      </c>
      <c r="S34" s="41">
        <v>21</v>
      </c>
    </row>
    <row r="35" spans="1:19" x14ac:dyDescent="0.25">
      <c r="A35" s="20" t="s">
        <v>45</v>
      </c>
      <c r="B35" s="21">
        <v>0</v>
      </c>
      <c r="C35" s="42">
        <v>980000</v>
      </c>
      <c r="D35" s="21"/>
      <c r="E35" s="21"/>
      <c r="F35" s="21"/>
      <c r="G35" s="21"/>
      <c r="H35" s="22"/>
      <c r="I35" s="21">
        <v>1868311.6</v>
      </c>
      <c r="J35" s="21">
        <v>2216687.4900000002</v>
      </c>
      <c r="K35" s="21">
        <v>764082.67</v>
      </c>
      <c r="L35" s="21">
        <v>204740.97</v>
      </c>
      <c r="M35" s="21">
        <v>12649995.77</v>
      </c>
      <c r="N35" s="21">
        <f>SUM(B35:M35)</f>
        <v>18683818.5</v>
      </c>
      <c r="O35" s="21">
        <v>20990617</v>
      </c>
      <c r="P35" s="21"/>
      <c r="Q35" s="21"/>
      <c r="R35" s="23"/>
    </row>
    <row r="36" spans="1:19" x14ac:dyDescent="0.25">
      <c r="A36" s="20" t="s">
        <v>46</v>
      </c>
      <c r="B36" s="21"/>
      <c r="C36" s="21"/>
      <c r="D36" s="21"/>
      <c r="E36" s="42">
        <v>217097.57</v>
      </c>
      <c r="F36" s="21">
        <v>530575.98</v>
      </c>
      <c r="G36" s="21"/>
      <c r="H36" s="22"/>
      <c r="I36" s="21"/>
      <c r="J36" s="21"/>
      <c r="K36" s="21"/>
      <c r="L36" s="21"/>
      <c r="M36" s="21"/>
      <c r="N36" s="21">
        <f>SUM(B36:M36)</f>
        <v>747673.55</v>
      </c>
      <c r="O36" s="21"/>
      <c r="P36" s="21"/>
      <c r="Q36" s="21"/>
      <c r="R36" s="23"/>
    </row>
    <row r="37" spans="1:19" x14ac:dyDescent="0.25">
      <c r="A37" s="20" t="s">
        <v>47</v>
      </c>
      <c r="B37" s="21">
        <v>0</v>
      </c>
      <c r="C37" s="21">
        <v>109350</v>
      </c>
      <c r="D37" s="21">
        <v>30861.81</v>
      </c>
      <c r="E37" s="21">
        <v>53708.959999999999</v>
      </c>
      <c r="F37" s="21"/>
      <c r="G37" s="21">
        <v>125156</v>
      </c>
      <c r="H37" s="22">
        <v>32712.94</v>
      </c>
      <c r="I37" s="22">
        <v>365862.07</v>
      </c>
      <c r="J37" s="22">
        <v>599984.86</v>
      </c>
      <c r="K37" s="21">
        <v>0</v>
      </c>
      <c r="L37" s="21">
        <v>104469.15</v>
      </c>
      <c r="M37" s="21">
        <v>227078.01</v>
      </c>
      <c r="N37" s="21">
        <f>SUM(B37:M37)</f>
        <v>1649183.8</v>
      </c>
      <c r="O37" s="21">
        <v>4212200</v>
      </c>
      <c r="P37" s="21"/>
      <c r="Q37" s="21"/>
      <c r="R37" s="23"/>
    </row>
    <row r="38" spans="1:19" x14ac:dyDescent="0.25">
      <c r="A38" s="43" t="s">
        <v>48</v>
      </c>
      <c r="B38" s="44">
        <f t="shared" ref="B38:G38" si="19">+B32-B33-B34</f>
        <v>1650840.25</v>
      </c>
      <c r="C38" s="44">
        <f t="shared" si="19"/>
        <v>-221750.09999999963</v>
      </c>
      <c r="D38" s="44">
        <f t="shared" si="19"/>
        <v>843450.70000000019</v>
      </c>
      <c r="E38" s="44">
        <f t="shared" si="19"/>
        <v>235510.3600000001</v>
      </c>
      <c r="F38" s="44">
        <f t="shared" si="19"/>
        <v>1444942.330000001</v>
      </c>
      <c r="G38" s="44">
        <f t="shared" si="19"/>
        <v>1721866.5299999998</v>
      </c>
      <c r="H38" s="44">
        <f>+H32-H33-H34</f>
        <v>2139221.2100000004</v>
      </c>
      <c r="I38" s="44">
        <f t="shared" ref="I38:P38" si="20">+I32-I33-I34</f>
        <v>-44077.379999999423</v>
      </c>
      <c r="J38" s="44">
        <f t="shared" si="20"/>
        <v>-3313483.1199999996</v>
      </c>
      <c r="K38" s="44">
        <f>+K32-K33-K34</f>
        <v>2233086.5000000005</v>
      </c>
      <c r="L38" s="44">
        <f>+L32-L33-L34</f>
        <v>5178653.4899999993</v>
      </c>
      <c r="M38" s="44">
        <f>+M32-M33-M34</f>
        <v>-10629558.51</v>
      </c>
      <c r="N38" s="44">
        <f>+N32-N33-N34</f>
        <v>1238702.2600000054</v>
      </c>
      <c r="O38" s="44">
        <f t="shared" si="20"/>
        <v>-1815510.8099999949</v>
      </c>
      <c r="P38" s="44">
        <f t="shared" si="20"/>
        <v>78278.689999997616</v>
      </c>
      <c r="Q38" s="44">
        <f>+N38-P38</f>
        <v>1160423.5700000077</v>
      </c>
      <c r="R38" s="37">
        <v>0</v>
      </c>
    </row>
    <row r="39" spans="1:19" x14ac:dyDescent="0.25">
      <c r="A39" s="27" t="s">
        <v>49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>
        <f>SUM(B39:M39)</f>
        <v>0</v>
      </c>
      <c r="O39" s="21">
        <f>SUM(C39:N39)</f>
        <v>0</v>
      </c>
      <c r="P39" s="21">
        <f>SUM(D39:O39)</f>
        <v>0</v>
      </c>
      <c r="Q39" s="21">
        <f>SUM(E39:P39)</f>
        <v>0</v>
      </c>
      <c r="R39" s="23">
        <v>0</v>
      </c>
    </row>
    <row r="40" spans="1:19" x14ac:dyDescent="0.25">
      <c r="A40" s="45" t="s">
        <v>50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3"/>
    </row>
    <row r="41" spans="1:19" x14ac:dyDescent="0.25">
      <c r="A41" s="29" t="s">
        <v>51</v>
      </c>
      <c r="B41" s="22">
        <f t="shared" ref="B41:M41" si="21">SUM(B42:B44)</f>
        <v>23795629.899999999</v>
      </c>
      <c r="C41" s="22">
        <f t="shared" si="21"/>
        <v>24511800.478</v>
      </c>
      <c r="D41" s="22">
        <f>SUM(D42:D44)</f>
        <v>25994698.07</v>
      </c>
      <c r="E41" s="22">
        <f t="shared" si="21"/>
        <v>26442409.18</v>
      </c>
      <c r="F41" s="22">
        <f>SUM(F42:F44)</f>
        <v>24711392.729999997</v>
      </c>
      <c r="G41" s="22">
        <f t="shared" si="21"/>
        <v>27210407.579999998</v>
      </c>
      <c r="H41" s="22">
        <f t="shared" si="21"/>
        <v>29476754.119999997</v>
      </c>
      <c r="I41" s="22">
        <f t="shared" si="21"/>
        <v>30403060.789999999</v>
      </c>
      <c r="J41" s="22">
        <f t="shared" si="21"/>
        <v>29398496.57</v>
      </c>
      <c r="K41" s="22">
        <f t="shared" si="21"/>
        <v>30482964.030000001</v>
      </c>
      <c r="L41" s="21">
        <f t="shared" si="21"/>
        <v>37099790.25</v>
      </c>
      <c r="M41" s="21">
        <f t="shared" si="21"/>
        <v>35377180.520000003</v>
      </c>
      <c r="N41" s="22"/>
      <c r="O41" s="22"/>
      <c r="P41" s="21"/>
      <c r="Q41" s="21"/>
      <c r="R41" s="23"/>
    </row>
    <row r="42" spans="1:19" x14ac:dyDescent="0.25">
      <c r="A42" s="20" t="s">
        <v>52</v>
      </c>
      <c r="B42" s="21">
        <v>11453882.52</v>
      </c>
      <c r="C42" s="21">
        <v>12120293.978</v>
      </c>
      <c r="D42" s="21">
        <v>13544882.390000001</v>
      </c>
      <c r="E42" s="21">
        <v>10414880.73</v>
      </c>
      <c r="F42" s="21">
        <v>11009730.279999999</v>
      </c>
      <c r="G42" s="21">
        <v>12430838.060000001</v>
      </c>
      <c r="H42" s="22">
        <v>14606377.43</v>
      </c>
      <c r="I42" s="22">
        <v>15434904.210000001</v>
      </c>
      <c r="J42" s="22">
        <v>11353438.539999999</v>
      </c>
      <c r="K42" s="21">
        <v>14284320.039999999</v>
      </c>
      <c r="L42" s="21">
        <v>29939798.07</v>
      </c>
      <c r="M42" s="21">
        <v>26173091.800000001</v>
      </c>
      <c r="N42" s="21"/>
      <c r="O42" s="21"/>
      <c r="P42" s="21"/>
      <c r="Q42" s="21"/>
      <c r="R42" s="23"/>
    </row>
    <row r="43" spans="1:19" x14ac:dyDescent="0.25">
      <c r="A43" s="20" t="s">
        <v>53</v>
      </c>
      <c r="B43" s="21"/>
      <c r="C43" s="21"/>
      <c r="D43" s="21"/>
      <c r="E43" s="21"/>
      <c r="F43" s="21"/>
      <c r="G43" s="21"/>
      <c r="H43" s="22"/>
      <c r="I43" s="22"/>
      <c r="J43" s="22"/>
      <c r="K43" s="21"/>
      <c r="L43" s="21"/>
      <c r="M43" s="21"/>
      <c r="N43" s="21"/>
      <c r="O43" s="21"/>
      <c r="P43" s="21"/>
      <c r="Q43" s="21"/>
      <c r="R43" s="23"/>
    </row>
    <row r="44" spans="1:19" x14ac:dyDescent="0.25">
      <c r="A44" s="20" t="s">
        <v>54</v>
      </c>
      <c r="B44" s="21">
        <v>12341747.380000001</v>
      </c>
      <c r="C44" s="21">
        <v>12391506.5</v>
      </c>
      <c r="D44" s="21">
        <v>12449815.68</v>
      </c>
      <c r="E44" s="21">
        <v>16027528.449999999</v>
      </c>
      <c r="F44" s="21">
        <v>13701662.449999999</v>
      </c>
      <c r="G44" s="21">
        <v>14779569.52</v>
      </c>
      <c r="H44" s="22">
        <v>14870376.689999999</v>
      </c>
      <c r="I44" s="22">
        <v>14968156.58</v>
      </c>
      <c r="J44" s="22">
        <v>18045058.030000001</v>
      </c>
      <c r="K44" s="21">
        <v>16198643.99</v>
      </c>
      <c r="L44" s="21">
        <v>7159992.1799999997</v>
      </c>
      <c r="M44" s="21">
        <v>9204088.7200000007</v>
      </c>
      <c r="N44" s="21"/>
      <c r="O44" s="21"/>
      <c r="P44" s="21"/>
      <c r="Q44" s="21"/>
      <c r="R44" s="23"/>
    </row>
    <row r="45" spans="1:19" x14ac:dyDescent="0.25">
      <c r="A45" s="27" t="s">
        <v>55</v>
      </c>
      <c r="B45" s="21">
        <v>29606801.239999998</v>
      </c>
      <c r="C45" s="21">
        <v>29891995.699999999</v>
      </c>
      <c r="D45" s="21">
        <v>30990650.879999999</v>
      </c>
      <c r="E45" s="21">
        <v>31185127</v>
      </c>
      <c r="F45" s="21">
        <v>31525555.449999999</v>
      </c>
      <c r="G45" s="21">
        <v>33687378.850000001</v>
      </c>
      <c r="H45" s="22">
        <v>35178229.350000001</v>
      </c>
      <c r="I45" s="22">
        <v>38514302.890000001</v>
      </c>
      <c r="J45" s="22">
        <v>38352223.689999998</v>
      </c>
      <c r="K45" s="21">
        <v>38200037.329999998</v>
      </c>
      <c r="L45" s="21">
        <v>43995901.579999998</v>
      </c>
      <c r="M45" s="21">
        <v>43091538.450000003</v>
      </c>
      <c r="N45" s="21"/>
      <c r="O45" s="21"/>
      <c r="P45" s="21"/>
      <c r="Q45" s="21"/>
      <c r="R45" s="23"/>
    </row>
    <row r="46" spans="1:19" x14ac:dyDescent="0.25">
      <c r="A46" s="27" t="s">
        <v>56</v>
      </c>
      <c r="B46" s="21">
        <v>163858932.43000001</v>
      </c>
      <c r="C46" s="21">
        <v>164867579.40000001</v>
      </c>
      <c r="D46" s="21">
        <v>165613965.53</v>
      </c>
      <c r="E46" s="21">
        <v>165460.87</v>
      </c>
      <c r="F46" s="21">
        <v>166212364.41</v>
      </c>
      <c r="G46" s="21">
        <v>168145327.62</v>
      </c>
      <c r="H46" s="22">
        <v>169317490.55000001</v>
      </c>
      <c r="I46" s="22">
        <v>174536448.72</v>
      </c>
      <c r="J46" s="22">
        <v>176832412.53</v>
      </c>
      <c r="K46" s="21">
        <v>177071.52</v>
      </c>
      <c r="L46" s="46">
        <v>182810585.13</v>
      </c>
      <c r="M46" s="21">
        <v>192416505.77000001</v>
      </c>
      <c r="N46" s="21"/>
      <c r="O46" s="21"/>
      <c r="P46" s="21"/>
      <c r="Q46" s="21"/>
      <c r="R46" s="23"/>
    </row>
    <row r="47" spans="1:19" x14ac:dyDescent="0.25">
      <c r="A47" s="27" t="s">
        <v>57</v>
      </c>
      <c r="B47" s="21">
        <v>2485097.67</v>
      </c>
      <c r="C47" s="21">
        <v>2950983.25</v>
      </c>
      <c r="D47" s="21">
        <v>3206187.73</v>
      </c>
      <c r="E47" s="21">
        <v>3165153.49</v>
      </c>
      <c r="F47" s="21">
        <v>2467806.35</v>
      </c>
      <c r="G47" s="21">
        <v>3040712.59</v>
      </c>
      <c r="H47" s="22">
        <v>2392341.88</v>
      </c>
      <c r="I47" s="22">
        <v>2926266.58</v>
      </c>
      <c r="J47" s="22">
        <v>5209328.4800000004</v>
      </c>
      <c r="K47" s="21">
        <v>2824055.62</v>
      </c>
      <c r="L47" s="21">
        <v>3291446.6</v>
      </c>
      <c r="M47" s="21">
        <v>9619694.3100000005</v>
      </c>
      <c r="N47" s="21"/>
      <c r="O47" s="21"/>
      <c r="P47" s="21"/>
      <c r="Q47" s="21"/>
      <c r="R47" s="23"/>
    </row>
    <row r="48" spans="1:19" x14ac:dyDescent="0.25">
      <c r="A48" s="27" t="s">
        <v>58</v>
      </c>
      <c r="B48" s="21">
        <v>2485097.67</v>
      </c>
      <c r="C48" s="21">
        <v>2950983.25</v>
      </c>
      <c r="D48" s="21">
        <v>3206187.73</v>
      </c>
      <c r="E48" s="21">
        <v>3165153.49</v>
      </c>
      <c r="F48" s="21">
        <v>2467806.35</v>
      </c>
      <c r="G48" s="21">
        <v>3040712.59</v>
      </c>
      <c r="H48" s="22">
        <v>2392341.88</v>
      </c>
      <c r="I48" s="22">
        <v>2926266.58</v>
      </c>
      <c r="J48" s="22">
        <v>5209328.4800000004</v>
      </c>
      <c r="K48" s="21">
        <v>2824055.62</v>
      </c>
      <c r="L48" s="21">
        <v>3291446.6</v>
      </c>
      <c r="M48" s="21">
        <v>9619694.3100000005</v>
      </c>
      <c r="N48" s="21"/>
      <c r="O48" s="21"/>
      <c r="P48" s="21"/>
      <c r="Q48" s="21"/>
      <c r="R48" s="23"/>
    </row>
    <row r="49" spans="1:19" x14ac:dyDescent="0.25">
      <c r="A49" s="27" t="s">
        <v>59</v>
      </c>
      <c r="B49" s="21"/>
      <c r="C49" s="21"/>
      <c r="D49" s="21"/>
      <c r="E49" s="21"/>
      <c r="F49" s="46">
        <v>0</v>
      </c>
      <c r="G49" s="46">
        <v>0</v>
      </c>
      <c r="H49" s="46">
        <v>0</v>
      </c>
      <c r="I49" s="47">
        <v>0</v>
      </c>
      <c r="J49" s="47">
        <v>0</v>
      </c>
      <c r="K49" s="46">
        <v>0</v>
      </c>
      <c r="L49" s="46">
        <v>0</v>
      </c>
      <c r="M49" s="21"/>
      <c r="N49" s="21"/>
      <c r="O49" s="21"/>
      <c r="P49" s="21"/>
      <c r="Q49" s="21"/>
      <c r="R49" s="23"/>
    </row>
    <row r="50" spans="1:19" x14ac:dyDescent="0.25">
      <c r="A50" s="48"/>
      <c r="B50" s="49"/>
      <c r="C50" s="49"/>
      <c r="D50" s="49"/>
      <c r="E50" s="49"/>
      <c r="F50" s="49"/>
      <c r="G50" s="49"/>
      <c r="H50" s="49"/>
      <c r="I50" s="50"/>
      <c r="J50" s="49"/>
      <c r="K50" s="21"/>
      <c r="L50" s="49"/>
      <c r="M50" s="49"/>
      <c r="N50" s="49"/>
      <c r="O50" s="49"/>
      <c r="P50" s="49"/>
      <c r="Q50" s="49"/>
      <c r="R50" s="23"/>
    </row>
    <row r="51" spans="1:19" ht="15.75" x14ac:dyDescent="0.25">
      <c r="A51" s="51" t="s">
        <v>60</v>
      </c>
      <c r="B51" s="52">
        <f>+B52+B53+B54</f>
        <v>145415</v>
      </c>
      <c r="C51" s="52">
        <f>+C52+C53+C54</f>
        <v>164666</v>
      </c>
      <c r="D51" s="52">
        <f>SUM(D52:D54)</f>
        <v>179683</v>
      </c>
      <c r="E51" s="52">
        <f>SUM(E52:E54)</f>
        <v>168822</v>
      </c>
      <c r="F51" s="52">
        <f>SUM(F52:F54)</f>
        <v>179841</v>
      </c>
      <c r="G51" s="52">
        <f>SUM(G52:G54)</f>
        <v>160377</v>
      </c>
      <c r="H51" s="52">
        <f>SUM(H52:H55)</f>
        <v>179560</v>
      </c>
      <c r="I51" s="52">
        <f>+I52+I53+I54</f>
        <v>189027</v>
      </c>
      <c r="J51" s="52">
        <f>+J52+J53+J54</f>
        <v>164862</v>
      </c>
      <c r="K51" s="52">
        <f>+K52+K53+K54</f>
        <v>8295</v>
      </c>
      <c r="L51" s="52">
        <f>+L52+L53+L54</f>
        <v>171847</v>
      </c>
      <c r="M51" s="52">
        <f>+M52+M53+M54</f>
        <v>153610</v>
      </c>
      <c r="N51" s="52">
        <f>SUM(N52:N54)</f>
        <v>1866005</v>
      </c>
      <c r="O51" s="52"/>
      <c r="P51" s="52"/>
      <c r="Q51" s="52"/>
      <c r="R51" s="52"/>
      <c r="S51" s="41">
        <v>9</v>
      </c>
    </row>
    <row r="52" spans="1:19" x14ac:dyDescent="0.25">
      <c r="A52" s="27" t="s">
        <v>61</v>
      </c>
      <c r="B52" s="53">
        <v>119587</v>
      </c>
      <c r="C52" s="53">
        <v>136113</v>
      </c>
      <c r="D52" s="53">
        <v>150782</v>
      </c>
      <c r="E52" s="53">
        <v>141813</v>
      </c>
      <c r="F52" s="53">
        <v>165455</v>
      </c>
      <c r="G52" s="53">
        <v>150415</v>
      </c>
      <c r="H52" s="54">
        <v>179560</v>
      </c>
      <c r="I52" s="55">
        <v>187598</v>
      </c>
      <c r="J52" s="55">
        <v>161048</v>
      </c>
      <c r="K52" s="21"/>
      <c r="L52" s="53">
        <v>161173</v>
      </c>
      <c r="M52" s="53">
        <v>140186</v>
      </c>
      <c r="N52" s="53">
        <f>SUM(B52:M52)</f>
        <v>1693730</v>
      </c>
      <c r="O52" s="53"/>
      <c r="P52" s="53"/>
      <c r="Q52" s="53"/>
      <c r="R52" s="53"/>
    </row>
    <row r="53" spans="1:19" ht="15" customHeight="1" x14ac:dyDescent="0.25">
      <c r="A53" s="27" t="s">
        <v>62</v>
      </c>
      <c r="B53" s="53"/>
      <c r="C53" s="53"/>
      <c r="D53" s="53"/>
      <c r="E53" s="53"/>
      <c r="F53" s="53"/>
      <c r="G53" s="53"/>
      <c r="H53" s="54"/>
      <c r="I53" s="55"/>
      <c r="J53" s="55"/>
      <c r="K53" s="21"/>
      <c r="L53" s="53"/>
      <c r="M53" s="53"/>
      <c r="N53" s="53">
        <f>SUM(B53:M53)</f>
        <v>0</v>
      </c>
      <c r="O53" s="53"/>
      <c r="P53" s="53"/>
      <c r="Q53" s="53"/>
      <c r="R53" s="53"/>
    </row>
    <row r="54" spans="1:19" ht="15" customHeight="1" x14ac:dyDescent="0.25">
      <c r="A54" s="27" t="s">
        <v>63</v>
      </c>
      <c r="B54" s="53">
        <v>25828</v>
      </c>
      <c r="C54" s="53">
        <v>28553</v>
      </c>
      <c r="D54" s="53">
        <v>28901</v>
      </c>
      <c r="E54" s="53">
        <v>27009</v>
      </c>
      <c r="F54" s="53">
        <v>14386</v>
      </c>
      <c r="G54" s="53">
        <v>9962</v>
      </c>
      <c r="H54" s="54">
        <v>0</v>
      </c>
      <c r="I54" s="55">
        <v>1429</v>
      </c>
      <c r="J54" s="55">
        <v>3814</v>
      </c>
      <c r="K54" s="21">
        <v>8295</v>
      </c>
      <c r="L54" s="53">
        <v>10674</v>
      </c>
      <c r="M54" s="53">
        <v>13424</v>
      </c>
      <c r="N54" s="53">
        <f>SUM(B54:M54)</f>
        <v>172275</v>
      </c>
      <c r="O54" s="53"/>
      <c r="P54" s="53"/>
      <c r="Q54" s="53"/>
      <c r="R54" s="53"/>
    </row>
    <row r="55" spans="1:19" ht="15" customHeight="1" x14ac:dyDescent="0.25">
      <c r="A55" s="29"/>
      <c r="B55" s="53"/>
      <c r="C55" s="53"/>
      <c r="D55" s="53"/>
      <c r="E55" s="53"/>
      <c r="F55" s="53"/>
      <c r="G55" s="53"/>
      <c r="H55" s="55"/>
      <c r="I55" s="55"/>
      <c r="J55" s="55"/>
      <c r="K55" s="21"/>
      <c r="L55" s="53"/>
      <c r="M55" s="53"/>
      <c r="N55" s="53"/>
      <c r="O55" s="53"/>
      <c r="P55" s="53"/>
      <c r="Q55" s="53"/>
      <c r="R55" s="53"/>
    </row>
    <row r="56" spans="1:19" ht="15.75" x14ac:dyDescent="0.25">
      <c r="A56" s="56" t="s">
        <v>64</v>
      </c>
      <c r="B56" s="52">
        <f>+B57+B58+B59</f>
        <v>353312.23</v>
      </c>
      <c r="C56" s="52">
        <f>+C57+C58+C59</f>
        <v>352589.69</v>
      </c>
      <c r="D56" s="52">
        <f>+D57+D58+D59</f>
        <v>411010.41000000003</v>
      </c>
      <c r="E56" s="52">
        <f>+E57+E58+E59</f>
        <v>388555.67</v>
      </c>
      <c r="F56" s="52">
        <f t="shared" ref="F56:L56" si="22">+F57+F58+F59</f>
        <v>418654.66000000003</v>
      </c>
      <c r="G56" s="52">
        <f t="shared" si="22"/>
        <v>365250.31</v>
      </c>
      <c r="H56" s="52">
        <f t="shared" si="22"/>
        <v>409748.26</v>
      </c>
      <c r="I56" s="52">
        <f t="shared" si="22"/>
        <v>462101</v>
      </c>
      <c r="J56" s="52">
        <f t="shared" si="22"/>
        <v>410256.11</v>
      </c>
      <c r="K56" s="52">
        <f t="shared" si="22"/>
        <v>351155.67000000004</v>
      </c>
      <c r="L56" s="52">
        <f t="shared" si="22"/>
        <v>338227.29</v>
      </c>
      <c r="M56" s="52">
        <f>+M57+M58+M59</f>
        <v>358333.65</v>
      </c>
      <c r="N56" s="52">
        <f>+N57+N58+N59</f>
        <v>0</v>
      </c>
      <c r="O56" s="52"/>
      <c r="P56" s="52"/>
      <c r="Q56" s="52"/>
      <c r="R56" s="52"/>
      <c r="S56" s="41">
        <v>8</v>
      </c>
    </row>
    <row r="57" spans="1:19" x14ac:dyDescent="0.25">
      <c r="A57" s="27" t="s">
        <v>61</v>
      </c>
      <c r="B57" s="53">
        <v>290763.48</v>
      </c>
      <c r="C57" s="53">
        <v>284696.51</v>
      </c>
      <c r="D57" s="53">
        <v>338701.76</v>
      </c>
      <c r="E57" s="57">
        <v>324312.46999999997</v>
      </c>
      <c r="F57" s="53">
        <v>378544.5</v>
      </c>
      <c r="G57" s="53">
        <v>337549.45</v>
      </c>
      <c r="H57" s="55">
        <v>408144.01</v>
      </c>
      <c r="I57" s="55">
        <v>457752.69</v>
      </c>
      <c r="J57" s="55">
        <v>400807.97</v>
      </c>
      <c r="K57" s="21">
        <v>339924.59</v>
      </c>
      <c r="L57" s="53">
        <v>312007.42</v>
      </c>
      <c r="M57" s="53">
        <v>325637.94</v>
      </c>
      <c r="N57" s="53"/>
      <c r="O57" s="53"/>
      <c r="P57" s="53"/>
      <c r="Q57" s="53"/>
      <c r="R57" s="53"/>
    </row>
    <row r="58" spans="1:19" x14ac:dyDescent="0.25">
      <c r="A58" s="27" t="s">
        <v>62</v>
      </c>
      <c r="B58" s="53"/>
      <c r="C58" s="53"/>
      <c r="D58" s="53"/>
      <c r="E58" s="57"/>
      <c r="F58" s="53"/>
      <c r="G58" s="53"/>
      <c r="H58" s="55"/>
      <c r="I58" s="55"/>
      <c r="J58" s="55"/>
      <c r="K58" s="21"/>
      <c r="L58" s="53"/>
      <c r="M58" s="53"/>
      <c r="N58" s="53"/>
      <c r="O58" s="53"/>
      <c r="P58" s="53"/>
      <c r="Q58" s="53"/>
      <c r="R58" s="53"/>
    </row>
    <row r="59" spans="1:19" x14ac:dyDescent="0.25">
      <c r="A59" s="27" t="s">
        <v>63</v>
      </c>
      <c r="B59" s="53">
        <v>62548.75</v>
      </c>
      <c r="C59" s="53">
        <v>67893.179999999993</v>
      </c>
      <c r="D59" s="53">
        <v>72308.649999999994</v>
      </c>
      <c r="E59" s="57">
        <v>64243.199999999997</v>
      </c>
      <c r="F59" s="53">
        <v>40110.160000000003</v>
      </c>
      <c r="G59" s="53">
        <v>27700.86</v>
      </c>
      <c r="H59" s="55">
        <v>1604.25</v>
      </c>
      <c r="I59" s="55">
        <v>4348.3100000000004</v>
      </c>
      <c r="J59" s="55">
        <v>9448.14</v>
      </c>
      <c r="K59" s="21">
        <v>11231.08</v>
      </c>
      <c r="L59" s="53">
        <v>26219.87</v>
      </c>
      <c r="M59" s="53">
        <v>32695.71</v>
      </c>
      <c r="N59" s="53"/>
      <c r="O59" s="53"/>
      <c r="P59" s="53"/>
      <c r="Q59" s="53"/>
      <c r="R59" s="53"/>
    </row>
    <row r="60" spans="1:19" x14ac:dyDescent="0.25">
      <c r="A60" s="58"/>
      <c r="B60" s="53"/>
      <c r="C60" s="53"/>
      <c r="D60" s="53"/>
      <c r="E60" s="57"/>
      <c r="F60" s="53"/>
      <c r="G60" s="53"/>
      <c r="H60" s="55"/>
      <c r="I60" s="55"/>
      <c r="J60" s="55"/>
      <c r="K60" s="21"/>
      <c r="L60" s="53"/>
      <c r="M60" s="53"/>
      <c r="N60" s="53"/>
      <c r="O60" s="53"/>
      <c r="P60" s="53"/>
      <c r="Q60" s="53"/>
      <c r="R60" s="53"/>
    </row>
    <row r="61" spans="1:19" x14ac:dyDescent="0.25">
      <c r="A61" s="59" t="s">
        <v>65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1">
        <v>0</v>
      </c>
      <c r="L61" s="60">
        <v>0</v>
      </c>
      <c r="M61" s="60">
        <v>0</v>
      </c>
      <c r="N61" s="60"/>
      <c r="O61" s="60"/>
      <c r="P61" s="60"/>
      <c r="Q61" s="60"/>
      <c r="R61" s="60"/>
    </row>
    <row r="62" spans="1:19" x14ac:dyDescent="0.25">
      <c r="A62" s="59" t="s">
        <v>66</v>
      </c>
      <c r="B62" s="60" t="s">
        <v>67</v>
      </c>
      <c r="C62" s="60" t="s">
        <v>67</v>
      </c>
      <c r="D62" s="60" t="s">
        <v>67</v>
      </c>
      <c r="E62" s="60" t="s">
        <v>67</v>
      </c>
      <c r="F62" s="60" t="s">
        <v>67</v>
      </c>
      <c r="G62" s="60" t="s">
        <v>67</v>
      </c>
      <c r="H62" s="60" t="s">
        <v>67</v>
      </c>
      <c r="I62" s="60" t="s">
        <v>67</v>
      </c>
      <c r="J62" s="60" t="s">
        <v>67</v>
      </c>
      <c r="K62" s="21" t="s">
        <v>67</v>
      </c>
      <c r="L62" s="60" t="s">
        <v>67</v>
      </c>
      <c r="M62" s="60" t="s">
        <v>67</v>
      </c>
      <c r="N62" s="60"/>
      <c r="O62" s="60"/>
      <c r="P62" s="60"/>
      <c r="Q62" s="60"/>
      <c r="R62" s="60"/>
    </row>
    <row r="63" spans="1:19" x14ac:dyDescent="0.25">
      <c r="A63" s="62"/>
      <c r="B63" s="60"/>
      <c r="C63" s="60"/>
      <c r="D63" s="60"/>
      <c r="E63" s="60"/>
      <c r="F63" s="60"/>
      <c r="G63" s="60"/>
      <c r="H63" s="60"/>
      <c r="I63" s="60"/>
      <c r="J63" s="60"/>
      <c r="K63" s="21"/>
      <c r="L63" s="60"/>
      <c r="M63" s="60"/>
      <c r="N63" s="60"/>
      <c r="O63" s="60"/>
      <c r="P63" s="60"/>
      <c r="Q63" s="60"/>
      <c r="R63" s="60"/>
    </row>
    <row r="64" spans="1:19" x14ac:dyDescent="0.25">
      <c r="A64" s="45" t="s">
        <v>68</v>
      </c>
      <c r="B64" s="53"/>
      <c r="C64" s="53"/>
      <c r="D64" s="53"/>
      <c r="E64" s="53"/>
      <c r="F64" s="53"/>
      <c r="G64" s="53"/>
      <c r="H64" s="53"/>
      <c r="I64" s="53"/>
      <c r="J64" s="53"/>
      <c r="K64" s="21"/>
      <c r="L64" s="53"/>
      <c r="M64" s="53"/>
      <c r="N64" s="53"/>
      <c r="O64" s="53"/>
      <c r="P64" s="53"/>
      <c r="Q64" s="53"/>
      <c r="R64" s="53"/>
    </row>
    <row r="65" spans="1:19" ht="17.25" x14ac:dyDescent="0.25">
      <c r="A65" s="56" t="s">
        <v>69</v>
      </c>
      <c r="B65" s="63">
        <f t="shared" ref="B65:M65" si="23">+B66+B69</f>
        <v>414932</v>
      </c>
      <c r="C65" s="63">
        <f t="shared" si="23"/>
        <v>366083</v>
      </c>
      <c r="D65" s="63">
        <f t="shared" si="23"/>
        <v>427343</v>
      </c>
      <c r="E65" s="63">
        <f t="shared" si="23"/>
        <v>424163</v>
      </c>
      <c r="F65" s="63">
        <f t="shared" si="23"/>
        <v>449698</v>
      </c>
      <c r="G65" s="63">
        <f t="shared" si="23"/>
        <v>455673</v>
      </c>
      <c r="H65" s="63">
        <f t="shared" si="23"/>
        <v>459782</v>
      </c>
      <c r="I65" s="63">
        <f t="shared" si="23"/>
        <v>454582</v>
      </c>
      <c r="J65" s="63">
        <f t="shared" si="23"/>
        <v>438001</v>
      </c>
      <c r="K65" s="63">
        <f t="shared" si="23"/>
        <v>453964</v>
      </c>
      <c r="L65" s="63">
        <f t="shared" si="23"/>
        <v>430939</v>
      </c>
      <c r="M65" s="63">
        <f t="shared" si="23"/>
        <v>430889</v>
      </c>
      <c r="N65" s="52">
        <f>SUM(B65:M65)</f>
        <v>5206049</v>
      </c>
      <c r="O65" s="52"/>
      <c r="P65" s="52"/>
      <c r="Q65" s="52"/>
      <c r="R65" s="52"/>
      <c r="S65" s="41">
        <v>1</v>
      </c>
    </row>
    <row r="66" spans="1:19" x14ac:dyDescent="0.25">
      <c r="A66" s="27" t="s">
        <v>70</v>
      </c>
      <c r="B66" s="53">
        <v>414932</v>
      </c>
      <c r="C66" s="53">
        <v>366083</v>
      </c>
      <c r="D66" s="64">
        <v>427343</v>
      </c>
      <c r="E66" s="64">
        <v>424163</v>
      </c>
      <c r="F66" s="64">
        <v>449698</v>
      </c>
      <c r="G66" s="53">
        <v>455673</v>
      </c>
      <c r="H66" s="53">
        <v>459782</v>
      </c>
      <c r="I66" s="53">
        <v>454582</v>
      </c>
      <c r="J66" s="64">
        <v>438001</v>
      </c>
      <c r="K66" s="65">
        <v>453964</v>
      </c>
      <c r="L66" s="53">
        <v>430939</v>
      </c>
      <c r="M66" s="53">
        <v>430889</v>
      </c>
      <c r="N66" s="53"/>
      <c r="O66" s="53"/>
      <c r="P66" s="53"/>
      <c r="Q66" s="53"/>
      <c r="R66" s="53"/>
    </row>
    <row r="67" spans="1:19" x14ac:dyDescent="0.25">
      <c r="A67" s="27" t="s">
        <v>71</v>
      </c>
      <c r="B67" s="53"/>
      <c r="C67" s="53"/>
      <c r="D67" s="64"/>
      <c r="E67" s="53"/>
      <c r="F67" s="53"/>
      <c r="G67" s="53"/>
      <c r="H67" s="53"/>
      <c r="I67" s="53"/>
      <c r="J67" s="64"/>
      <c r="K67" s="21"/>
      <c r="L67" s="53"/>
      <c r="M67" s="53"/>
      <c r="N67" s="53"/>
      <c r="O67" s="53"/>
      <c r="P67" s="53"/>
      <c r="Q67" s="53"/>
      <c r="R67" s="53"/>
    </row>
    <row r="68" spans="1:19" x14ac:dyDescent="0.25">
      <c r="A68" s="27" t="s">
        <v>72</v>
      </c>
      <c r="B68" s="53"/>
      <c r="C68" s="53"/>
      <c r="D68" s="64"/>
      <c r="E68" s="60"/>
      <c r="F68" s="60"/>
      <c r="G68" s="60"/>
      <c r="H68" s="60"/>
      <c r="I68" s="53"/>
      <c r="J68" s="64"/>
      <c r="K68" s="21"/>
      <c r="L68" s="53"/>
      <c r="M68" s="53"/>
      <c r="N68" s="53"/>
      <c r="O68" s="53"/>
      <c r="P68" s="53"/>
      <c r="Q68" s="53"/>
      <c r="R68" s="53"/>
    </row>
    <row r="69" spans="1:19" x14ac:dyDescent="0.25">
      <c r="A69" s="66" t="s">
        <v>73</v>
      </c>
      <c r="B69" s="53"/>
      <c r="C69" s="53"/>
      <c r="D69" s="64"/>
      <c r="E69" s="64"/>
      <c r="F69" s="64"/>
      <c r="G69" s="64"/>
      <c r="H69" s="64"/>
      <c r="I69" s="53"/>
      <c r="J69" s="64"/>
      <c r="K69" s="65"/>
      <c r="L69" s="53"/>
      <c r="M69" s="53"/>
      <c r="N69" s="53"/>
      <c r="O69" s="53"/>
      <c r="P69" s="53"/>
      <c r="Q69" s="53"/>
      <c r="R69" s="53"/>
    </row>
    <row r="70" spans="1:19" x14ac:dyDescent="0.25">
      <c r="A70" s="67"/>
      <c r="B70" s="68"/>
      <c r="C70" s="68"/>
      <c r="D70" s="60"/>
      <c r="E70" s="60"/>
      <c r="F70" s="68"/>
      <c r="G70" s="60"/>
      <c r="H70" s="60"/>
      <c r="I70" s="68"/>
      <c r="J70" s="60"/>
      <c r="K70" s="21"/>
      <c r="L70" s="68"/>
      <c r="M70" s="68"/>
      <c r="N70" s="68"/>
      <c r="O70" s="68"/>
      <c r="P70" s="68"/>
      <c r="Q70" s="68"/>
      <c r="R70" s="68"/>
    </row>
    <row r="71" spans="1:19" ht="15.75" x14ac:dyDescent="0.25">
      <c r="A71" s="69" t="s">
        <v>74</v>
      </c>
      <c r="B71" s="34">
        <f>+B72+B73+B74+B75+B76</f>
        <v>189629</v>
      </c>
      <c r="C71" s="34">
        <f t="shared" ref="C71:N71" si="24">SUM(C72:C76)</f>
        <v>188641</v>
      </c>
      <c r="D71" s="34">
        <f t="shared" si="24"/>
        <v>213287</v>
      </c>
      <c r="E71" s="34">
        <f t="shared" si="24"/>
        <v>221718</v>
      </c>
      <c r="F71" s="34">
        <f t="shared" si="24"/>
        <v>244339</v>
      </c>
      <c r="G71" s="34">
        <f>SUM(G72:G76)</f>
        <v>233602</v>
      </c>
      <c r="H71" s="34">
        <f t="shared" si="24"/>
        <v>260972</v>
      </c>
      <c r="I71" s="34">
        <f t="shared" si="24"/>
        <v>264768</v>
      </c>
      <c r="J71" s="34">
        <f t="shared" si="24"/>
        <v>323787</v>
      </c>
      <c r="K71" s="34">
        <f t="shared" si="24"/>
        <v>206437</v>
      </c>
      <c r="L71" s="34">
        <f t="shared" si="24"/>
        <v>197458</v>
      </c>
      <c r="M71" s="34">
        <f t="shared" si="24"/>
        <v>168475</v>
      </c>
      <c r="N71" s="34">
        <f t="shared" si="24"/>
        <v>2713113</v>
      </c>
      <c r="O71" s="34"/>
      <c r="P71" s="34"/>
      <c r="Q71" s="34"/>
      <c r="R71" s="34"/>
      <c r="S71" s="41">
        <v>2</v>
      </c>
    </row>
    <row r="72" spans="1:19" x14ac:dyDescent="0.25">
      <c r="A72" s="27" t="s">
        <v>75</v>
      </c>
      <c r="B72" s="53">
        <v>105406</v>
      </c>
      <c r="C72" s="53">
        <v>110993</v>
      </c>
      <c r="D72" s="70">
        <v>116629</v>
      </c>
      <c r="E72" s="53">
        <v>122795</v>
      </c>
      <c r="F72" s="53">
        <v>135044</v>
      </c>
      <c r="G72" s="53">
        <v>123932</v>
      </c>
      <c r="H72" s="53">
        <v>157948</v>
      </c>
      <c r="I72" s="53">
        <v>157837</v>
      </c>
      <c r="J72" s="53">
        <v>224444</v>
      </c>
      <c r="K72" s="21">
        <v>109081</v>
      </c>
      <c r="L72" s="53">
        <v>108752</v>
      </c>
      <c r="M72" s="53">
        <v>87105</v>
      </c>
      <c r="N72" s="53">
        <f>SUM(B72:M72)</f>
        <v>1559966</v>
      </c>
      <c r="O72" s="53"/>
      <c r="P72" s="53"/>
      <c r="Q72" s="53"/>
      <c r="R72" s="53"/>
    </row>
    <row r="73" spans="1:19" x14ac:dyDescent="0.25">
      <c r="A73" s="27" t="s">
        <v>76</v>
      </c>
      <c r="B73" s="53">
        <v>8605</v>
      </c>
      <c r="C73" s="53">
        <v>9880</v>
      </c>
      <c r="D73" s="70">
        <v>9399</v>
      </c>
      <c r="E73" s="53">
        <v>11241</v>
      </c>
      <c r="F73" s="53">
        <v>12769</v>
      </c>
      <c r="G73" s="53">
        <v>11056</v>
      </c>
      <c r="H73" s="53">
        <v>10608</v>
      </c>
      <c r="I73" s="53">
        <v>11225</v>
      </c>
      <c r="J73" s="53">
        <v>10110</v>
      </c>
      <c r="K73" s="21">
        <v>9018</v>
      </c>
      <c r="L73" s="53">
        <v>8692</v>
      </c>
      <c r="M73" s="53">
        <v>7163</v>
      </c>
      <c r="N73" s="53">
        <f>SUM(B73:M73)</f>
        <v>119766</v>
      </c>
      <c r="O73" s="53"/>
      <c r="P73" s="53"/>
      <c r="Q73" s="53"/>
      <c r="R73" s="53"/>
    </row>
    <row r="74" spans="1:19" x14ac:dyDescent="0.25">
      <c r="A74" s="27" t="s">
        <v>77</v>
      </c>
      <c r="B74" s="53">
        <v>69798</v>
      </c>
      <c r="C74" s="53">
        <v>62739</v>
      </c>
      <c r="D74" s="70">
        <v>76456</v>
      </c>
      <c r="E74" s="53">
        <v>79032</v>
      </c>
      <c r="F74" s="53">
        <v>86257</v>
      </c>
      <c r="G74" s="53">
        <v>88464</v>
      </c>
      <c r="H74" s="53">
        <v>84248</v>
      </c>
      <c r="I74" s="53">
        <v>85069</v>
      </c>
      <c r="J74" s="53">
        <v>80899</v>
      </c>
      <c r="K74" s="21">
        <v>82480</v>
      </c>
      <c r="L74" s="53">
        <v>74088</v>
      </c>
      <c r="M74" s="53">
        <v>65979</v>
      </c>
      <c r="N74" s="53">
        <f>SUM(B74:M74)</f>
        <v>935509</v>
      </c>
      <c r="O74" s="53"/>
      <c r="P74" s="53"/>
      <c r="Q74" s="53"/>
      <c r="R74" s="53"/>
    </row>
    <row r="75" spans="1:19" x14ac:dyDescent="0.25">
      <c r="A75" s="27" t="s">
        <v>78</v>
      </c>
      <c r="B75" s="53">
        <v>3281</v>
      </c>
      <c r="C75" s="53">
        <v>3226</v>
      </c>
      <c r="D75" s="70">
        <v>7799</v>
      </c>
      <c r="E75" s="53">
        <v>4540</v>
      </c>
      <c r="F75" s="53">
        <v>4859</v>
      </c>
      <c r="G75" s="53">
        <v>5776</v>
      </c>
      <c r="H75" s="53">
        <v>4754</v>
      </c>
      <c r="I75" s="53">
        <v>3966</v>
      </c>
      <c r="J75" s="53">
        <v>2696</v>
      </c>
      <c r="K75" s="21">
        <v>3072</v>
      </c>
      <c r="L75" s="53">
        <v>3090</v>
      </c>
      <c r="M75" s="53">
        <v>2661</v>
      </c>
      <c r="N75" s="53">
        <f>SUM(B75:M75)</f>
        <v>49720</v>
      </c>
      <c r="O75" s="53"/>
      <c r="P75" s="53"/>
      <c r="Q75" s="53"/>
      <c r="R75" s="53"/>
      <c r="S75" s="41">
        <v>22</v>
      </c>
    </row>
    <row r="76" spans="1:19" x14ac:dyDescent="0.25">
      <c r="A76" s="27" t="s">
        <v>79</v>
      </c>
      <c r="B76" s="53">
        <v>2539</v>
      </c>
      <c r="C76" s="53">
        <v>1803</v>
      </c>
      <c r="D76" s="70">
        <v>3004</v>
      </c>
      <c r="E76" s="53">
        <v>4110</v>
      </c>
      <c r="F76" s="53">
        <v>5410</v>
      </c>
      <c r="G76" s="53">
        <v>4374</v>
      </c>
      <c r="H76" s="53">
        <v>3414</v>
      </c>
      <c r="I76" s="53">
        <v>6671</v>
      </c>
      <c r="J76" s="53">
        <v>5638</v>
      </c>
      <c r="K76" s="21">
        <v>2786</v>
      </c>
      <c r="L76" s="53">
        <v>2836</v>
      </c>
      <c r="M76" s="53">
        <v>5567</v>
      </c>
      <c r="N76" s="53">
        <f>SUM(B76:M76)</f>
        <v>48152</v>
      </c>
      <c r="O76" s="53"/>
      <c r="P76" s="53"/>
      <c r="Q76" s="53"/>
      <c r="R76" s="53"/>
      <c r="S76" s="41">
        <v>22</v>
      </c>
    </row>
    <row r="77" spans="1:19" x14ac:dyDescent="0.25">
      <c r="A77" s="29"/>
      <c r="B77" s="53"/>
      <c r="C77" s="53"/>
      <c r="D77" s="53"/>
      <c r="E77" s="53"/>
      <c r="F77" s="53"/>
      <c r="G77" s="53"/>
      <c r="H77" s="53"/>
      <c r="I77" s="53"/>
      <c r="J77" s="53"/>
      <c r="K77" s="21"/>
      <c r="L77" s="53"/>
      <c r="M77" s="53"/>
      <c r="N77" s="53"/>
      <c r="O77" s="53"/>
      <c r="P77" s="53"/>
      <c r="Q77" s="53"/>
      <c r="R77" s="53"/>
    </row>
    <row r="78" spans="1:19" x14ac:dyDescent="0.25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21"/>
      <c r="L78" s="72"/>
      <c r="M78" s="72"/>
      <c r="N78" s="72"/>
      <c r="O78" s="72"/>
      <c r="P78" s="72"/>
      <c r="Q78" s="72"/>
      <c r="R78" s="72"/>
    </row>
    <row r="79" spans="1:19" ht="15.75" x14ac:dyDescent="0.25">
      <c r="A79" s="69" t="s">
        <v>80</v>
      </c>
      <c r="B79" s="34">
        <f t="shared" ref="B79:M79" si="25">+B80+B81+B82</f>
        <v>167449</v>
      </c>
      <c r="C79" s="34">
        <f t="shared" si="25"/>
        <v>158125</v>
      </c>
      <c r="D79" s="34">
        <f t="shared" si="25"/>
        <v>186532</v>
      </c>
      <c r="E79" s="34">
        <f t="shared" si="25"/>
        <v>165868</v>
      </c>
      <c r="F79" s="34">
        <f t="shared" si="25"/>
        <v>214047</v>
      </c>
      <c r="G79" s="34">
        <f t="shared" si="25"/>
        <v>209601</v>
      </c>
      <c r="H79" s="34">
        <f t="shared" si="25"/>
        <v>217396</v>
      </c>
      <c r="I79" s="34">
        <f t="shared" si="25"/>
        <v>227883</v>
      </c>
      <c r="J79" s="34">
        <f t="shared" si="25"/>
        <v>197014</v>
      </c>
      <c r="K79" s="34">
        <f t="shared" si="25"/>
        <v>187212</v>
      </c>
      <c r="L79" s="34">
        <f t="shared" si="25"/>
        <v>168910</v>
      </c>
      <c r="M79" s="34">
        <f t="shared" si="25"/>
        <v>145635</v>
      </c>
      <c r="N79" s="34">
        <f>SUM(B79:M79)</f>
        <v>2245672</v>
      </c>
      <c r="O79" s="34"/>
      <c r="P79" s="34"/>
      <c r="Q79" s="34"/>
      <c r="R79" s="34"/>
    </row>
    <row r="80" spans="1:19" x14ac:dyDescent="0.25">
      <c r="A80" s="27" t="s">
        <v>81</v>
      </c>
      <c r="B80" s="53">
        <v>155258</v>
      </c>
      <c r="C80" s="53">
        <v>147530</v>
      </c>
      <c r="D80" s="53">
        <v>173582</v>
      </c>
      <c r="E80" s="53">
        <v>156595</v>
      </c>
      <c r="F80" s="53">
        <v>201252</v>
      </c>
      <c r="G80" s="53">
        <v>194409</v>
      </c>
      <c r="H80" s="53">
        <v>201044</v>
      </c>
      <c r="I80" s="53">
        <v>211415</v>
      </c>
      <c r="J80" s="53">
        <v>183124</v>
      </c>
      <c r="K80" s="21">
        <v>173358</v>
      </c>
      <c r="L80" s="53">
        <v>156415</v>
      </c>
      <c r="M80" s="53">
        <v>130212</v>
      </c>
      <c r="N80" s="53">
        <f>SUM(B80:M80)</f>
        <v>2084194</v>
      </c>
      <c r="O80" s="53"/>
      <c r="P80" s="53"/>
      <c r="Q80" s="53"/>
      <c r="R80" s="53"/>
      <c r="S80" s="41">
        <v>3</v>
      </c>
    </row>
    <row r="81" spans="1:19" x14ac:dyDescent="0.25">
      <c r="A81" s="27" t="s">
        <v>82</v>
      </c>
      <c r="B81" s="53">
        <v>12191</v>
      </c>
      <c r="C81" s="53">
        <v>10595</v>
      </c>
      <c r="D81" s="53">
        <v>12950</v>
      </c>
      <c r="E81" s="53">
        <v>9273</v>
      </c>
      <c r="F81" s="53">
        <v>12795</v>
      </c>
      <c r="G81" s="53">
        <v>15192</v>
      </c>
      <c r="H81" s="53">
        <v>16352</v>
      </c>
      <c r="I81" s="53">
        <v>16468</v>
      </c>
      <c r="J81" s="53">
        <v>13890</v>
      </c>
      <c r="K81" s="21">
        <v>13854</v>
      </c>
      <c r="L81" s="53">
        <v>12495</v>
      </c>
      <c r="M81" s="53">
        <v>15423</v>
      </c>
      <c r="N81" s="53">
        <f>SUM(B81:M81)</f>
        <v>161478</v>
      </c>
      <c r="O81" s="53"/>
      <c r="P81" s="53"/>
      <c r="Q81" s="53"/>
      <c r="R81" s="53"/>
      <c r="S81" s="41">
        <v>4</v>
      </c>
    </row>
    <row r="82" spans="1:19" x14ac:dyDescent="0.25">
      <c r="A82" s="27"/>
      <c r="B82" s="73"/>
      <c r="C82" s="73"/>
      <c r="D82" s="73"/>
      <c r="E82" s="73"/>
      <c r="F82" s="73"/>
      <c r="G82" s="73"/>
      <c r="H82" s="73"/>
      <c r="I82" s="73"/>
      <c r="J82" s="73"/>
      <c r="K82" s="21"/>
      <c r="L82" s="73"/>
      <c r="M82" s="73"/>
      <c r="N82" s="73"/>
      <c r="O82" s="73"/>
      <c r="P82" s="73"/>
      <c r="Q82" s="73"/>
      <c r="R82" s="73"/>
    </row>
    <row r="83" spans="1:19" x14ac:dyDescent="0.25">
      <c r="A83" s="45" t="s">
        <v>83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1:19" ht="15.75" x14ac:dyDescent="0.25">
      <c r="A84" s="74" t="s">
        <v>84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1:19" x14ac:dyDescent="0.25">
      <c r="A85" s="75" t="s">
        <v>85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</row>
    <row r="86" spans="1:19" x14ac:dyDescent="0.25">
      <c r="A86" s="75" t="s">
        <v>86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</row>
    <row r="87" spans="1:19" x14ac:dyDescent="0.25">
      <c r="A87" s="77" t="s">
        <v>87</v>
      </c>
      <c r="B87" s="53"/>
      <c r="C87" s="53"/>
      <c r="D87" s="53"/>
      <c r="E87" s="53"/>
      <c r="F87" s="53"/>
      <c r="G87" s="53"/>
      <c r="H87" s="55"/>
      <c r="I87" s="53"/>
      <c r="J87" s="53"/>
      <c r="K87" s="21"/>
      <c r="L87" s="53"/>
      <c r="M87" s="53"/>
      <c r="N87" s="53"/>
      <c r="O87" s="53"/>
      <c r="P87" s="53"/>
      <c r="Q87" s="53"/>
      <c r="R87" s="53"/>
    </row>
    <row r="88" spans="1:19" x14ac:dyDescent="0.25">
      <c r="A88" s="77" t="s">
        <v>88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21">
        <v>0</v>
      </c>
      <c r="L88" s="53">
        <v>0</v>
      </c>
      <c r="M88" s="53">
        <v>0</v>
      </c>
      <c r="N88" s="53"/>
      <c r="O88" s="53"/>
      <c r="P88" s="53"/>
      <c r="Q88" s="53"/>
      <c r="R88" s="53"/>
    </row>
    <row r="89" spans="1:19" x14ac:dyDescent="0.25">
      <c r="A89" s="78" t="s">
        <v>89</v>
      </c>
      <c r="B89" s="53">
        <f>+B86-B87-B88</f>
        <v>0</v>
      </c>
      <c r="C89" s="53">
        <f>+C86-C87-C88</f>
        <v>0</v>
      </c>
      <c r="D89" s="53">
        <f t="shared" ref="D89:M89" si="26">+D86-D87-D88</f>
        <v>0</v>
      </c>
      <c r="E89" s="53">
        <f t="shared" si="26"/>
        <v>0</v>
      </c>
      <c r="F89" s="53">
        <f t="shared" si="26"/>
        <v>0</v>
      </c>
      <c r="G89" s="53">
        <f t="shared" si="26"/>
        <v>0</v>
      </c>
      <c r="H89" s="53">
        <f>+H86-H87-H88</f>
        <v>0</v>
      </c>
      <c r="I89" s="53">
        <f t="shared" si="26"/>
        <v>0</v>
      </c>
      <c r="J89" s="53">
        <f t="shared" si="26"/>
        <v>0</v>
      </c>
      <c r="K89" s="53">
        <f t="shared" si="26"/>
        <v>0</v>
      </c>
      <c r="L89" s="53">
        <f t="shared" si="26"/>
        <v>0</v>
      </c>
      <c r="M89" s="53">
        <f t="shared" si="26"/>
        <v>0</v>
      </c>
      <c r="N89" s="53"/>
      <c r="O89" s="53"/>
      <c r="P89" s="53"/>
      <c r="Q89" s="53"/>
      <c r="R89" s="53"/>
    </row>
    <row r="90" spans="1:19" x14ac:dyDescent="0.25">
      <c r="A90" s="78"/>
      <c r="B90" s="53"/>
      <c r="C90" s="53"/>
      <c r="D90" s="53"/>
      <c r="E90" s="53"/>
      <c r="F90" s="53"/>
      <c r="G90" s="53"/>
      <c r="H90" s="53"/>
      <c r="I90" s="53"/>
      <c r="J90" s="53"/>
      <c r="K90" s="21"/>
      <c r="L90" s="53"/>
      <c r="M90" s="53"/>
      <c r="N90" s="53"/>
      <c r="O90" s="53"/>
      <c r="P90" s="53"/>
      <c r="Q90" s="53"/>
      <c r="R90" s="53"/>
    </row>
    <row r="91" spans="1:19" x14ac:dyDescent="0.25">
      <c r="A91" s="45" t="s">
        <v>90</v>
      </c>
      <c r="B91" s="79"/>
      <c r="C91" s="79"/>
      <c r="D91" s="79"/>
      <c r="E91" s="79"/>
      <c r="F91" s="79"/>
      <c r="G91" s="79"/>
      <c r="H91" s="79"/>
      <c r="I91" s="79"/>
      <c r="J91" s="79"/>
      <c r="K91" s="21"/>
      <c r="L91" s="79"/>
      <c r="M91" s="79"/>
      <c r="N91" s="79"/>
      <c r="O91" s="79"/>
      <c r="P91" s="79"/>
      <c r="Q91" s="79"/>
      <c r="R91" s="79"/>
    </row>
    <row r="92" spans="1:19" ht="15.75" x14ac:dyDescent="0.25">
      <c r="A92" s="69" t="s">
        <v>91</v>
      </c>
      <c r="B92" s="34">
        <f t="shared" ref="B92:M92" si="27">SUM(B93:B97)</f>
        <v>3529694.9899999998</v>
      </c>
      <c r="C92" s="34">
        <f t="shared" si="27"/>
        <v>3748536.9299999997</v>
      </c>
      <c r="D92" s="34">
        <f t="shared" si="27"/>
        <v>4375774.76</v>
      </c>
      <c r="E92" s="34">
        <f t="shared" si="27"/>
        <v>6985225.4800000014</v>
      </c>
      <c r="F92" s="34">
        <f t="shared" si="27"/>
        <v>5325037.92</v>
      </c>
      <c r="G92" s="34">
        <f t="shared" si="27"/>
        <v>5431337.4899999993</v>
      </c>
      <c r="H92" s="34">
        <f t="shared" si="27"/>
        <v>6413752.1900000004</v>
      </c>
      <c r="I92" s="34">
        <f t="shared" si="27"/>
        <v>6693075.2200000007</v>
      </c>
      <c r="J92" s="34">
        <f t="shared" si="27"/>
        <v>8674099.0899999999</v>
      </c>
      <c r="K92" s="34">
        <f t="shared" si="27"/>
        <v>6770522.2700000005</v>
      </c>
      <c r="L92" s="34">
        <f t="shared" si="27"/>
        <v>6550927.0900000008</v>
      </c>
      <c r="M92" s="34">
        <f t="shared" si="27"/>
        <v>6341107.54</v>
      </c>
      <c r="N92" s="34"/>
      <c r="O92" s="34"/>
      <c r="P92" s="34"/>
      <c r="Q92" s="34"/>
      <c r="R92" s="34"/>
    </row>
    <row r="93" spans="1:19" x14ac:dyDescent="0.25">
      <c r="A93" s="27" t="s">
        <v>75</v>
      </c>
      <c r="B93" s="53">
        <v>1639481.32</v>
      </c>
      <c r="C93" s="53">
        <v>1833673.39</v>
      </c>
      <c r="D93" s="53">
        <v>1886477.33</v>
      </c>
      <c r="E93" s="53">
        <v>4053980.93</v>
      </c>
      <c r="F93" s="53">
        <v>2013309.48</v>
      </c>
      <c r="G93" s="53">
        <v>1911601.89</v>
      </c>
      <c r="H93" s="53">
        <v>2653350.11</v>
      </c>
      <c r="I93" s="53">
        <v>2526908.4500000002</v>
      </c>
      <c r="J93" s="53">
        <v>4342248.8099999996</v>
      </c>
      <c r="K93" s="53">
        <v>1949259.27</v>
      </c>
      <c r="L93" s="53">
        <v>1780635.01</v>
      </c>
      <c r="M93" s="53">
        <v>1627773.68</v>
      </c>
      <c r="N93" s="53">
        <f>SUM(B93:M93)</f>
        <v>28218699.670000002</v>
      </c>
      <c r="O93" s="53"/>
      <c r="P93" s="53"/>
      <c r="Q93" s="53"/>
      <c r="R93" s="53"/>
      <c r="S93" s="41">
        <v>5</v>
      </c>
    </row>
    <row r="94" spans="1:19" x14ac:dyDescent="0.25">
      <c r="A94" s="27" t="s">
        <v>76</v>
      </c>
      <c r="B94" s="53">
        <v>246520.78</v>
      </c>
      <c r="C94" s="53">
        <v>292964.53999999998</v>
      </c>
      <c r="D94" s="53">
        <v>276672.67</v>
      </c>
      <c r="E94" s="53">
        <v>449217.35</v>
      </c>
      <c r="F94" s="53">
        <v>335848.54</v>
      </c>
      <c r="G94" s="53">
        <v>307074.46000000002</v>
      </c>
      <c r="H94" s="53">
        <v>294886.32</v>
      </c>
      <c r="I94" s="53">
        <v>309615.87</v>
      </c>
      <c r="J94" s="53">
        <v>278764.96000000002</v>
      </c>
      <c r="K94" s="53">
        <v>282928.83</v>
      </c>
      <c r="L94" s="53">
        <v>253056.05</v>
      </c>
      <c r="M94" s="53">
        <v>238283.49</v>
      </c>
      <c r="N94" s="53">
        <f t="shared" ref="N94:N97" si="28">SUM(B94:M94)</f>
        <v>3565833.8599999994</v>
      </c>
      <c r="O94" s="53"/>
      <c r="P94" s="53"/>
      <c r="Q94" s="53"/>
      <c r="R94" s="53"/>
      <c r="S94" s="41">
        <v>5</v>
      </c>
    </row>
    <row r="95" spans="1:19" x14ac:dyDescent="0.25">
      <c r="A95" s="27" t="s">
        <v>77</v>
      </c>
      <c r="B95" s="53">
        <v>1580159.7</v>
      </c>
      <c r="C95" s="53">
        <v>1567878.26</v>
      </c>
      <c r="D95" s="53">
        <v>2094372.94</v>
      </c>
      <c r="E95" s="53">
        <v>2388987.36</v>
      </c>
      <c r="F95" s="53">
        <v>2860086.78</v>
      </c>
      <c r="G95" s="53">
        <v>3096774.24</v>
      </c>
      <c r="H95" s="53">
        <v>3372827.42</v>
      </c>
      <c r="I95" s="53">
        <v>3731979.14</v>
      </c>
      <c r="J95" s="53">
        <v>3955108.3</v>
      </c>
      <c r="K95" s="53">
        <v>4470796.72</v>
      </c>
      <c r="L95" s="53">
        <v>4448071.08</v>
      </c>
      <c r="M95" s="53">
        <v>4376386.42</v>
      </c>
      <c r="N95" s="53">
        <f t="shared" si="28"/>
        <v>37943428.359999999</v>
      </c>
      <c r="O95" s="53"/>
      <c r="P95" s="53"/>
      <c r="Q95" s="53"/>
      <c r="R95" s="53"/>
      <c r="S95" s="41">
        <v>5</v>
      </c>
    </row>
    <row r="96" spans="1:19" x14ac:dyDescent="0.25">
      <c r="A96" s="27" t="s">
        <v>78</v>
      </c>
      <c r="B96" s="53">
        <v>33003.379999999997</v>
      </c>
      <c r="C96" s="53">
        <v>32092.52</v>
      </c>
      <c r="D96" s="53">
        <v>83131.42</v>
      </c>
      <c r="E96" s="53">
        <v>46467.360000000001</v>
      </c>
      <c r="F96" s="53">
        <v>50554.14</v>
      </c>
      <c r="G96" s="53">
        <v>62122.39</v>
      </c>
      <c r="H96" s="53">
        <v>50958.65</v>
      </c>
      <c r="I96" s="53">
        <v>42800.09</v>
      </c>
      <c r="J96" s="53">
        <v>27134.41</v>
      </c>
      <c r="K96" s="53">
        <v>32198.11</v>
      </c>
      <c r="L96" s="53">
        <v>32751.279999999999</v>
      </c>
      <c r="M96" s="53">
        <v>26737.47</v>
      </c>
      <c r="N96" s="53">
        <f t="shared" si="28"/>
        <v>519951.22</v>
      </c>
      <c r="O96" s="53"/>
      <c r="P96" s="53"/>
      <c r="Q96" s="53"/>
      <c r="R96" s="53"/>
      <c r="S96" s="41">
        <v>6</v>
      </c>
    </row>
    <row r="97" spans="1:19" x14ac:dyDescent="0.25">
      <c r="A97" s="27" t="s">
        <v>79</v>
      </c>
      <c r="B97" s="53">
        <v>30529.81</v>
      </c>
      <c r="C97" s="53">
        <v>21928.22</v>
      </c>
      <c r="D97" s="53">
        <v>35120.400000000001</v>
      </c>
      <c r="E97" s="53">
        <v>46572.480000000003</v>
      </c>
      <c r="F97" s="53">
        <v>65238.98</v>
      </c>
      <c r="G97" s="53">
        <v>53764.51</v>
      </c>
      <c r="H97" s="53">
        <v>41729.69</v>
      </c>
      <c r="I97" s="53">
        <v>81771.67</v>
      </c>
      <c r="J97" s="53">
        <v>70842.61</v>
      </c>
      <c r="K97" s="53">
        <v>35339.339999999997</v>
      </c>
      <c r="L97" s="53">
        <v>36413.67</v>
      </c>
      <c r="M97" s="53">
        <v>71926.48</v>
      </c>
      <c r="N97" s="53">
        <f t="shared" si="28"/>
        <v>591177.86</v>
      </c>
      <c r="O97" s="53"/>
      <c r="P97" s="53"/>
      <c r="Q97" s="53"/>
      <c r="R97" s="53"/>
      <c r="S97" s="41">
        <v>6</v>
      </c>
    </row>
    <row r="98" spans="1:19" x14ac:dyDescent="0.25">
      <c r="A98" s="80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1:19" ht="15.75" x14ac:dyDescent="0.25">
      <c r="A99" s="69" t="s">
        <v>92</v>
      </c>
      <c r="B99" s="34">
        <f t="shared" ref="B99:H99" si="29">SUM(B100:B104)</f>
        <v>3371167.2800000003</v>
      </c>
      <c r="C99" s="34">
        <f t="shared" si="29"/>
        <v>3163853.27</v>
      </c>
      <c r="D99" s="34">
        <f t="shared" si="29"/>
        <v>3473732.4499999997</v>
      </c>
      <c r="E99" s="34">
        <f t="shared" si="29"/>
        <v>3619837.9399999995</v>
      </c>
      <c r="F99" s="34">
        <f t="shared" si="29"/>
        <v>4379912.9399999995</v>
      </c>
      <c r="G99" s="34">
        <f t="shared" si="29"/>
        <v>4917457.47</v>
      </c>
      <c r="H99" s="34">
        <f t="shared" si="29"/>
        <v>5113310.84</v>
      </c>
      <c r="I99" s="34">
        <f>+I100+I101+I102+I103+I104</f>
        <v>5351301.71</v>
      </c>
      <c r="J99" s="34">
        <f>+J100+J101+J102+J103+J104</f>
        <v>5670970.9800000004</v>
      </c>
      <c r="K99" s="34">
        <f>+K100+K101+K102+K103+K104</f>
        <v>5799433.6099999994</v>
      </c>
      <c r="L99" s="34">
        <f>+L100+L101+L102+L103+L104</f>
        <v>6162712.3099999996</v>
      </c>
      <c r="M99" s="34">
        <f>+M100+M101+M102+M103+M104</f>
        <v>6162103.9900000002</v>
      </c>
      <c r="N99" s="34"/>
      <c r="O99" s="34" t="s">
        <v>93</v>
      </c>
      <c r="P99" s="34"/>
      <c r="Q99" s="34"/>
      <c r="R99" s="34"/>
    </row>
    <row r="100" spans="1:19" ht="14.25" customHeight="1" x14ac:dyDescent="0.25">
      <c r="A100" s="27" t="s">
        <v>75</v>
      </c>
      <c r="B100" s="53">
        <v>1392746.75</v>
      </c>
      <c r="C100" s="53">
        <v>1336958.48</v>
      </c>
      <c r="D100" s="53">
        <v>1599766.57</v>
      </c>
      <c r="E100" s="53">
        <v>1313457.54</v>
      </c>
      <c r="F100" s="53">
        <v>1635260.57</v>
      </c>
      <c r="G100" s="53">
        <v>1690716.73</v>
      </c>
      <c r="H100" s="53">
        <v>1587292.7</v>
      </c>
      <c r="I100" s="53">
        <v>1604459.77</v>
      </c>
      <c r="J100" s="53">
        <v>1682368.46</v>
      </c>
      <c r="K100" s="53">
        <v>1550164.97</v>
      </c>
      <c r="L100" s="53">
        <v>1409988.35</v>
      </c>
      <c r="M100" s="53">
        <v>1449793.93</v>
      </c>
      <c r="N100" s="53">
        <f>SUM(B100:M100)</f>
        <v>18252974.82</v>
      </c>
      <c r="O100" s="60">
        <f>N100/N93</f>
        <v>0.64683968550844284</v>
      </c>
      <c r="P100" s="53"/>
      <c r="Q100" s="53"/>
      <c r="R100" s="53"/>
    </row>
    <row r="101" spans="1:19" x14ac:dyDescent="0.25">
      <c r="A101" s="27" t="s">
        <v>76</v>
      </c>
      <c r="B101" s="53">
        <v>256934.59</v>
      </c>
      <c r="C101" s="53">
        <v>252272.81</v>
      </c>
      <c r="D101" s="53">
        <v>283834.13</v>
      </c>
      <c r="E101" s="53">
        <v>219244.52</v>
      </c>
      <c r="F101" s="53">
        <v>256081.13</v>
      </c>
      <c r="G101" s="53">
        <v>325295.46000000002</v>
      </c>
      <c r="H101" s="53">
        <v>262082.96</v>
      </c>
      <c r="I101" s="53">
        <v>339663.38</v>
      </c>
      <c r="J101" s="53">
        <v>231008.48</v>
      </c>
      <c r="K101" s="53">
        <v>244178.38</v>
      </c>
      <c r="L101" s="53">
        <v>246335.74</v>
      </c>
      <c r="M101" s="53">
        <v>209925.8</v>
      </c>
      <c r="N101" s="53">
        <f t="shared" ref="N101:N104" si="30">SUM(B101:M101)</f>
        <v>3126857.38</v>
      </c>
      <c r="O101" s="60">
        <f>N101/N94</f>
        <v>0.87689373727580244</v>
      </c>
      <c r="P101" s="53"/>
      <c r="Q101" s="53"/>
      <c r="R101" s="53"/>
    </row>
    <row r="102" spans="1:19" x14ac:dyDescent="0.25">
      <c r="A102" s="27" t="s">
        <v>77</v>
      </c>
      <c r="B102" s="53">
        <v>1680894.01</v>
      </c>
      <c r="C102" s="53">
        <v>1548315.4</v>
      </c>
      <c r="D102" s="53">
        <v>1565864.84</v>
      </c>
      <c r="E102" s="53">
        <v>2086678.24</v>
      </c>
      <c r="F102" s="53">
        <v>2419725.23</v>
      </c>
      <c r="G102" s="53">
        <v>2853985.9</v>
      </c>
      <c r="H102" s="53">
        <v>3222408.68</v>
      </c>
      <c r="I102" s="53">
        <v>3365636.85</v>
      </c>
      <c r="J102" s="53">
        <v>3721135.97</v>
      </c>
      <c r="K102" s="21">
        <v>3962671.15</v>
      </c>
      <c r="L102" s="53">
        <v>4469125.72</v>
      </c>
      <c r="M102" s="53">
        <v>4443387.37</v>
      </c>
      <c r="N102" s="53">
        <f t="shared" si="30"/>
        <v>35339829.359999999</v>
      </c>
      <c r="O102" s="60">
        <f>N102/N95</f>
        <v>0.93138208347180573</v>
      </c>
      <c r="P102" s="53"/>
      <c r="Q102" s="53"/>
      <c r="R102" s="53"/>
    </row>
    <row r="103" spans="1:19" x14ac:dyDescent="0.25">
      <c r="A103" s="27" t="s">
        <v>78</v>
      </c>
      <c r="B103" s="53"/>
      <c r="C103" s="53">
        <v>1421.98</v>
      </c>
      <c r="D103" s="53">
        <v>24194.76</v>
      </c>
      <c r="E103" s="53">
        <v>323.82</v>
      </c>
      <c r="F103" s="53">
        <v>5108.95</v>
      </c>
      <c r="G103" s="53">
        <v>119.3</v>
      </c>
      <c r="H103" s="53">
        <v>35894.769999999997</v>
      </c>
      <c r="I103" s="53">
        <v>2863.88</v>
      </c>
      <c r="J103" s="53">
        <v>34281.129999999997</v>
      </c>
      <c r="K103" s="21">
        <v>41983.59</v>
      </c>
      <c r="L103" s="53">
        <v>1100.83</v>
      </c>
      <c r="M103" s="53">
        <v>3227.9</v>
      </c>
      <c r="N103" s="53">
        <f t="shared" si="30"/>
        <v>150520.90999999997</v>
      </c>
      <c r="O103" s="60">
        <f t="shared" ref="O103:O104" si="31">N103/N96</f>
        <v>0.28949044489211889</v>
      </c>
      <c r="P103" s="53"/>
      <c r="Q103" s="53"/>
      <c r="R103" s="53"/>
      <c r="S103" s="41">
        <v>7</v>
      </c>
    </row>
    <row r="104" spans="1:19" x14ac:dyDescent="0.25">
      <c r="A104" s="27" t="s">
        <v>79</v>
      </c>
      <c r="B104" s="53">
        <v>40591.93</v>
      </c>
      <c r="C104" s="53">
        <v>24884.6</v>
      </c>
      <c r="D104" s="53">
        <v>72.150000000000006</v>
      </c>
      <c r="E104" s="53">
        <v>133.82</v>
      </c>
      <c r="F104" s="53">
        <v>63737.06</v>
      </c>
      <c r="G104" s="53">
        <v>47340.08</v>
      </c>
      <c r="H104" s="53">
        <v>5631.73</v>
      </c>
      <c r="I104" s="53">
        <v>38677.83</v>
      </c>
      <c r="J104" s="53">
        <v>2176.94</v>
      </c>
      <c r="K104" s="21">
        <v>435.52</v>
      </c>
      <c r="L104" s="53">
        <v>36161.67</v>
      </c>
      <c r="M104" s="53">
        <v>55768.99</v>
      </c>
      <c r="N104" s="53">
        <f t="shared" si="30"/>
        <v>315612.32</v>
      </c>
      <c r="O104" s="60">
        <f t="shared" si="31"/>
        <v>0.53387033134156958</v>
      </c>
      <c r="P104" s="53"/>
      <c r="Q104" s="53"/>
      <c r="R104" s="53"/>
      <c r="S104" s="41">
        <v>7</v>
      </c>
    </row>
    <row r="105" spans="1:19" x14ac:dyDescent="0.25">
      <c r="A105" s="82"/>
      <c r="B105" s="55"/>
      <c r="C105" s="55"/>
      <c r="D105" s="55"/>
      <c r="E105" s="55"/>
      <c r="F105" s="55"/>
      <c r="G105" s="55"/>
      <c r="H105" s="55"/>
      <c r="I105" s="55"/>
      <c r="J105" s="55"/>
      <c r="K105" s="21"/>
      <c r="L105" s="55"/>
      <c r="M105" s="55"/>
      <c r="N105" s="55"/>
      <c r="O105" s="55"/>
      <c r="P105" s="55"/>
      <c r="Q105" s="55"/>
      <c r="R105" s="55"/>
    </row>
    <row r="106" spans="1:19" x14ac:dyDescent="0.25">
      <c r="A106" s="27" t="s">
        <v>94</v>
      </c>
      <c r="B106" s="53">
        <v>648</v>
      </c>
      <c r="C106" s="53">
        <v>655</v>
      </c>
      <c r="D106" s="53">
        <v>1055</v>
      </c>
      <c r="E106" s="53">
        <v>450</v>
      </c>
      <c r="F106" s="53">
        <v>1719</v>
      </c>
      <c r="G106" s="53">
        <v>1291</v>
      </c>
      <c r="H106" s="53">
        <v>1015</v>
      </c>
      <c r="I106" s="53">
        <v>1339</v>
      </c>
      <c r="J106" s="53">
        <v>1080</v>
      </c>
      <c r="K106" s="21">
        <v>1185</v>
      </c>
      <c r="L106" s="53">
        <v>758</v>
      </c>
      <c r="M106" s="53">
        <v>593</v>
      </c>
      <c r="N106" s="53">
        <f>SUM(B106:M106)</f>
        <v>11788</v>
      </c>
      <c r="O106" s="53"/>
      <c r="P106" s="53"/>
      <c r="Q106" s="53"/>
      <c r="R106" s="53"/>
      <c r="S106" s="41">
        <v>10</v>
      </c>
    </row>
    <row r="107" spans="1:19" x14ac:dyDescent="0.25">
      <c r="A107" s="27" t="s">
        <v>95</v>
      </c>
      <c r="B107" s="53">
        <v>366</v>
      </c>
      <c r="C107" s="53">
        <v>412</v>
      </c>
      <c r="D107" s="53">
        <v>660</v>
      </c>
      <c r="E107" s="53">
        <v>256</v>
      </c>
      <c r="F107" s="53">
        <v>972</v>
      </c>
      <c r="G107" s="53">
        <v>725</v>
      </c>
      <c r="H107" s="53">
        <v>691</v>
      </c>
      <c r="I107" s="53">
        <v>526</v>
      </c>
      <c r="J107" s="53">
        <v>434</v>
      </c>
      <c r="K107" s="21">
        <v>486</v>
      </c>
      <c r="L107" s="53">
        <v>324</v>
      </c>
      <c r="M107" s="53">
        <v>370</v>
      </c>
      <c r="N107" s="53">
        <f>SUM(B107:M107)</f>
        <v>6222</v>
      </c>
      <c r="O107" s="53"/>
      <c r="P107" s="53"/>
      <c r="Q107" s="53"/>
      <c r="R107" s="53"/>
      <c r="S107" s="41">
        <v>11</v>
      </c>
    </row>
    <row r="108" spans="1:19" x14ac:dyDescent="0.25">
      <c r="A108" s="27" t="s">
        <v>96</v>
      </c>
      <c r="B108" s="53"/>
      <c r="C108" s="53"/>
      <c r="D108" s="53">
        <v>8136.48</v>
      </c>
      <c r="E108" s="53">
        <v>1468.97</v>
      </c>
      <c r="F108" s="53">
        <v>1194.82</v>
      </c>
      <c r="G108" s="53">
        <v>1557.98</v>
      </c>
      <c r="H108" s="55">
        <v>2332.66</v>
      </c>
      <c r="I108" s="53">
        <v>450</v>
      </c>
      <c r="J108" s="55">
        <v>258.62</v>
      </c>
      <c r="K108" s="21">
        <v>276</v>
      </c>
      <c r="L108" s="53">
        <v>195</v>
      </c>
      <c r="M108" s="53">
        <v>558.62</v>
      </c>
      <c r="N108" s="53"/>
      <c r="O108" s="53"/>
      <c r="P108" s="53"/>
      <c r="Q108" s="53"/>
      <c r="R108" s="53"/>
      <c r="S108" s="41">
        <v>12</v>
      </c>
    </row>
    <row r="109" spans="1:19" x14ac:dyDescent="0.25">
      <c r="A109" s="83" t="s">
        <v>97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21"/>
      <c r="L109" s="84"/>
      <c r="M109" s="84"/>
      <c r="N109" s="84"/>
      <c r="O109" s="84"/>
      <c r="P109" s="84"/>
      <c r="Q109" s="84"/>
      <c r="R109" s="84"/>
    </row>
    <row r="110" spans="1:19" x14ac:dyDescent="0.25">
      <c r="A110" s="45" t="s">
        <v>98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</row>
    <row r="111" spans="1:19" ht="15.75" x14ac:dyDescent="0.25">
      <c r="A111" s="31" t="s">
        <v>99</v>
      </c>
      <c r="B111" s="85">
        <f>+B112+B118</f>
        <v>10189</v>
      </c>
      <c r="C111" s="85">
        <f>+C112+C118</f>
        <v>10200</v>
      </c>
      <c r="D111" s="85">
        <f>+D112+D118</f>
        <v>10191</v>
      </c>
      <c r="E111" s="85">
        <f>+E112+E118</f>
        <v>10194</v>
      </c>
      <c r="F111" s="85">
        <f t="shared" ref="F111:M111" si="32">F112+F118</f>
        <v>10210</v>
      </c>
      <c r="G111" s="85">
        <f t="shared" si="32"/>
        <v>10214</v>
      </c>
      <c r="H111" s="85">
        <f t="shared" si="32"/>
        <v>10219</v>
      </c>
      <c r="I111" s="85">
        <f t="shared" si="32"/>
        <v>10221</v>
      </c>
      <c r="J111" s="85">
        <f t="shared" si="32"/>
        <v>10215</v>
      </c>
      <c r="K111" s="85">
        <f t="shared" si="32"/>
        <v>10218</v>
      </c>
      <c r="L111" s="85">
        <f t="shared" si="32"/>
        <v>10216</v>
      </c>
      <c r="M111" s="85">
        <f t="shared" si="32"/>
        <v>10221</v>
      </c>
      <c r="N111" s="85"/>
      <c r="O111" s="85"/>
      <c r="P111" s="85"/>
      <c r="Q111" s="85"/>
      <c r="R111" s="85"/>
      <c r="S111" s="41">
        <v>14</v>
      </c>
    </row>
    <row r="112" spans="1:19" x14ac:dyDescent="0.25">
      <c r="A112" s="86" t="s">
        <v>100</v>
      </c>
      <c r="B112" s="87">
        <f>+B113+B114+B115+B116+B117</f>
        <v>10189</v>
      </c>
      <c r="C112" s="87">
        <f>+C113+C114+C115+C116+C117</f>
        <v>10200</v>
      </c>
      <c r="D112" s="87">
        <f>+D113+D114+D115+D116+D117</f>
        <v>10191</v>
      </c>
      <c r="E112" s="87">
        <f>+E113+E114+E115+E116+E117</f>
        <v>10194</v>
      </c>
      <c r="F112" s="87">
        <f t="shared" ref="F112:M112" si="33">SUM(F113:F117)</f>
        <v>10210</v>
      </c>
      <c r="G112" s="87">
        <f t="shared" si="33"/>
        <v>10214</v>
      </c>
      <c r="H112" s="87">
        <f t="shared" si="33"/>
        <v>10219</v>
      </c>
      <c r="I112" s="87">
        <f t="shared" si="33"/>
        <v>10221</v>
      </c>
      <c r="J112" s="87">
        <f t="shared" si="33"/>
        <v>10215</v>
      </c>
      <c r="K112" s="87">
        <f t="shared" si="33"/>
        <v>10218</v>
      </c>
      <c r="L112" s="87">
        <f t="shared" si="33"/>
        <v>10216</v>
      </c>
      <c r="M112" s="87">
        <f t="shared" si="33"/>
        <v>10221</v>
      </c>
      <c r="N112" s="87"/>
      <c r="O112" s="87"/>
      <c r="P112" s="87"/>
      <c r="Q112" s="87"/>
      <c r="R112" s="87"/>
    </row>
    <row r="113" spans="1:18" x14ac:dyDescent="0.25">
      <c r="A113" s="24" t="s">
        <v>101</v>
      </c>
      <c r="B113" s="64">
        <v>9311</v>
      </c>
      <c r="C113" s="64">
        <v>9324</v>
      </c>
      <c r="D113" s="64">
        <v>9322</v>
      </c>
      <c r="E113" s="64">
        <v>9323</v>
      </c>
      <c r="F113" s="64">
        <v>9336</v>
      </c>
      <c r="G113" s="64">
        <v>9340</v>
      </c>
      <c r="H113" s="64">
        <v>9344</v>
      </c>
      <c r="I113" s="64">
        <v>9345</v>
      </c>
      <c r="J113" s="64">
        <v>9342</v>
      </c>
      <c r="K113" s="64">
        <v>9346</v>
      </c>
      <c r="L113" s="64">
        <v>9348</v>
      </c>
      <c r="M113" s="64">
        <v>9349</v>
      </c>
      <c r="N113" s="64"/>
      <c r="O113" s="64"/>
      <c r="P113" s="64"/>
      <c r="Q113" s="64"/>
      <c r="R113" s="64"/>
    </row>
    <row r="114" spans="1:18" x14ac:dyDescent="0.25">
      <c r="A114" s="24" t="s">
        <v>102</v>
      </c>
      <c r="B114" s="64">
        <v>675</v>
      </c>
      <c r="C114" s="64">
        <v>673</v>
      </c>
      <c r="D114" s="64">
        <v>668</v>
      </c>
      <c r="E114" s="64">
        <v>668</v>
      </c>
      <c r="F114" s="64">
        <v>672</v>
      </c>
      <c r="G114" s="64">
        <v>672</v>
      </c>
      <c r="H114" s="64">
        <v>673</v>
      </c>
      <c r="I114" s="64">
        <v>674</v>
      </c>
      <c r="J114" s="64">
        <v>671</v>
      </c>
      <c r="K114" s="64">
        <v>671</v>
      </c>
      <c r="L114" s="64">
        <v>667</v>
      </c>
      <c r="M114" s="64">
        <v>671</v>
      </c>
      <c r="N114" s="64"/>
      <c r="O114" s="64"/>
      <c r="P114" s="64"/>
      <c r="Q114" s="64"/>
      <c r="R114" s="64"/>
    </row>
    <row r="115" spans="1:18" x14ac:dyDescent="0.25">
      <c r="A115" s="24" t="s">
        <v>103</v>
      </c>
      <c r="B115" s="64">
        <v>26</v>
      </c>
      <c r="C115" s="64">
        <v>26</v>
      </c>
      <c r="D115" s="64">
        <v>24</v>
      </c>
      <c r="E115" s="64">
        <v>26</v>
      </c>
      <c r="F115" s="64">
        <v>25</v>
      </c>
      <c r="G115" s="64">
        <v>25</v>
      </c>
      <c r="H115" s="64">
        <v>25</v>
      </c>
      <c r="I115" s="64">
        <v>25</v>
      </c>
      <c r="J115" s="64">
        <v>25</v>
      </c>
      <c r="K115" s="64">
        <v>24</v>
      </c>
      <c r="L115" s="64">
        <v>24</v>
      </c>
      <c r="M115" s="64">
        <v>24</v>
      </c>
      <c r="N115" s="64"/>
      <c r="O115" s="64"/>
      <c r="P115" s="64"/>
      <c r="Q115" s="64"/>
      <c r="R115" s="64"/>
    </row>
    <row r="116" spans="1:18" x14ac:dyDescent="0.25">
      <c r="A116" s="24" t="s">
        <v>104</v>
      </c>
      <c r="B116" s="64">
        <v>61</v>
      </c>
      <c r="C116" s="64">
        <v>61</v>
      </c>
      <c r="D116" s="64">
        <v>61</v>
      </c>
      <c r="E116" s="64">
        <v>61</v>
      </c>
      <c r="F116" s="64">
        <v>61</v>
      </c>
      <c r="G116" s="64">
        <v>61</v>
      </c>
      <c r="H116" s="64">
        <v>61</v>
      </c>
      <c r="I116" s="64">
        <v>61</v>
      </c>
      <c r="J116" s="64">
        <v>61</v>
      </c>
      <c r="K116" s="64">
        <v>61</v>
      </c>
      <c r="L116" s="64">
        <v>61</v>
      </c>
      <c r="M116" s="64">
        <v>61</v>
      </c>
      <c r="N116" s="64"/>
      <c r="O116" s="64"/>
      <c r="P116" s="64"/>
      <c r="Q116" s="64"/>
      <c r="R116" s="64"/>
    </row>
    <row r="117" spans="1:18" x14ac:dyDescent="0.25">
      <c r="A117" s="24" t="s">
        <v>105</v>
      </c>
      <c r="B117" s="64">
        <v>116</v>
      </c>
      <c r="C117" s="64">
        <v>116</v>
      </c>
      <c r="D117" s="64">
        <v>116</v>
      </c>
      <c r="E117" s="64">
        <v>116</v>
      </c>
      <c r="F117" s="64">
        <v>116</v>
      </c>
      <c r="G117" s="64">
        <v>116</v>
      </c>
      <c r="H117" s="64">
        <v>116</v>
      </c>
      <c r="I117" s="64">
        <v>116</v>
      </c>
      <c r="J117" s="64">
        <v>116</v>
      </c>
      <c r="K117" s="64">
        <v>116</v>
      </c>
      <c r="L117" s="64">
        <v>116</v>
      </c>
      <c r="M117" s="64">
        <v>116</v>
      </c>
      <c r="N117" s="64"/>
      <c r="O117" s="64"/>
      <c r="P117" s="64"/>
      <c r="Q117" s="64"/>
      <c r="R117" s="64"/>
    </row>
    <row r="118" spans="1:18" x14ac:dyDescent="0.25">
      <c r="A118" s="86" t="s">
        <v>106</v>
      </c>
      <c r="B118" s="87">
        <f>+B119+B120+B121+B122+B123</f>
        <v>0</v>
      </c>
      <c r="C118" s="87">
        <f>+C119+C120+C121+C122+C123</f>
        <v>0</v>
      </c>
      <c r="D118" s="87">
        <f>+D119+D120+D121+D122+D123</f>
        <v>0</v>
      </c>
      <c r="E118" s="87">
        <f>+E119+E120+E121+E122+E123</f>
        <v>0</v>
      </c>
      <c r="F118" s="87">
        <f t="shared" ref="F118:M118" si="34">SUM(F119:F123)</f>
        <v>0</v>
      </c>
      <c r="G118" s="87">
        <f t="shared" si="34"/>
        <v>0</v>
      </c>
      <c r="H118" s="87">
        <f t="shared" si="34"/>
        <v>0</v>
      </c>
      <c r="I118" s="87">
        <f t="shared" si="34"/>
        <v>0</v>
      </c>
      <c r="J118" s="87">
        <f t="shared" si="34"/>
        <v>0</v>
      </c>
      <c r="K118" s="87">
        <f t="shared" si="34"/>
        <v>0</v>
      </c>
      <c r="L118" s="87">
        <f t="shared" si="34"/>
        <v>0</v>
      </c>
      <c r="M118" s="87">
        <f t="shared" si="34"/>
        <v>0</v>
      </c>
      <c r="N118" s="87"/>
      <c r="O118" s="87"/>
      <c r="P118" s="87"/>
      <c r="Q118" s="87"/>
      <c r="R118" s="87"/>
    </row>
    <row r="119" spans="1:18" x14ac:dyDescent="0.25">
      <c r="A119" s="24" t="s">
        <v>101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</row>
    <row r="120" spans="1:18" x14ac:dyDescent="0.25">
      <c r="A120" s="35" t="s">
        <v>102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</row>
    <row r="121" spans="1:18" x14ac:dyDescent="0.25">
      <c r="A121" s="24" t="s">
        <v>103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</row>
    <row r="122" spans="1:18" x14ac:dyDescent="0.25">
      <c r="A122" s="24" t="s">
        <v>104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</row>
    <row r="123" spans="1:18" x14ac:dyDescent="0.25">
      <c r="A123" s="24" t="s">
        <v>105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</row>
    <row r="124" spans="1:18" ht="23.25" customHeight="1" x14ac:dyDescent="0.25">
      <c r="A124" s="88" t="s">
        <v>107</v>
      </c>
      <c r="B124" s="89">
        <v>443</v>
      </c>
      <c r="C124" s="89">
        <v>442</v>
      </c>
      <c r="D124" s="89">
        <v>455</v>
      </c>
      <c r="E124" s="89">
        <v>454</v>
      </c>
      <c r="F124" s="89">
        <v>454</v>
      </c>
      <c r="G124" s="89">
        <v>459</v>
      </c>
      <c r="H124" s="89">
        <v>461</v>
      </c>
      <c r="I124" s="89">
        <v>469</v>
      </c>
      <c r="J124" s="89">
        <v>468</v>
      </c>
      <c r="K124" s="89">
        <v>472</v>
      </c>
      <c r="L124" s="89">
        <v>475</v>
      </c>
      <c r="M124" s="89">
        <v>476</v>
      </c>
      <c r="N124" s="89"/>
      <c r="O124" s="64"/>
      <c r="P124" s="64"/>
      <c r="Q124" s="64"/>
      <c r="R124" s="64"/>
    </row>
    <row r="125" spans="1:18" ht="15.75" customHeight="1" x14ac:dyDescent="0.25">
      <c r="A125" s="90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1:18" ht="19.5" customHeight="1" x14ac:dyDescent="0.25">
      <c r="A126" s="92" t="s">
        <v>108</v>
      </c>
      <c r="B126" s="93">
        <v>9808</v>
      </c>
      <c r="C126" s="93">
        <v>9819</v>
      </c>
      <c r="D126" s="93">
        <v>9825</v>
      </c>
      <c r="E126" s="93">
        <v>9825</v>
      </c>
      <c r="F126" s="93">
        <v>9843</v>
      </c>
      <c r="G126" s="93">
        <v>9849</v>
      </c>
      <c r="H126" s="93">
        <v>9854</v>
      </c>
      <c r="I126" s="93">
        <v>9859</v>
      </c>
      <c r="J126" s="93">
        <v>9856</v>
      </c>
      <c r="K126" s="93">
        <v>9860</v>
      </c>
      <c r="L126" s="93">
        <v>9864</v>
      </c>
      <c r="M126" s="93">
        <v>9869</v>
      </c>
      <c r="N126" s="93"/>
      <c r="O126" s="93"/>
      <c r="P126" s="93"/>
      <c r="Q126" s="93"/>
      <c r="R126" s="93"/>
    </row>
    <row r="127" spans="1:18" ht="19.5" customHeight="1" x14ac:dyDescent="0.25">
      <c r="A127" s="69" t="s">
        <v>109</v>
      </c>
      <c r="B127" s="94">
        <f>+B126/B111</f>
        <v>0.96260673275100594</v>
      </c>
      <c r="C127" s="94">
        <f t="shared" ref="C127:M127" si="35">+C126/C111</f>
        <v>0.96264705882352941</v>
      </c>
      <c r="D127" s="94">
        <f t="shared" si="35"/>
        <v>0.96408595819841036</v>
      </c>
      <c r="E127" s="94">
        <f t="shared" si="35"/>
        <v>0.96380223660977049</v>
      </c>
      <c r="F127" s="94">
        <f t="shared" si="35"/>
        <v>0.96405484818805098</v>
      </c>
      <c r="G127" s="94">
        <f t="shared" si="35"/>
        <v>0.96426473467789309</v>
      </c>
      <c r="H127" s="94">
        <f t="shared" si="35"/>
        <v>0.96428221939524417</v>
      </c>
      <c r="I127" s="94">
        <f t="shared" si="35"/>
        <v>0.96458272184717742</v>
      </c>
      <c r="J127" s="94">
        <f t="shared" si="35"/>
        <v>0.96485560450318164</v>
      </c>
      <c r="K127" s="94">
        <f t="shared" si="35"/>
        <v>0.96496378939127025</v>
      </c>
      <c r="L127" s="94">
        <f t="shared" si="35"/>
        <v>0.9655442443226312</v>
      </c>
      <c r="M127" s="94">
        <f t="shared" si="35"/>
        <v>0.9655610996967029</v>
      </c>
      <c r="N127" s="93"/>
      <c r="O127" s="93"/>
      <c r="P127" s="93"/>
      <c r="Q127" s="93"/>
      <c r="R127" s="93"/>
    </row>
    <row r="128" spans="1:18" ht="19.5" customHeight="1" x14ac:dyDescent="0.25">
      <c r="A128" s="95"/>
      <c r="B128" s="96"/>
      <c r="C128" s="96"/>
      <c r="D128" s="97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</row>
    <row r="129" spans="1:18" ht="15" customHeight="1" x14ac:dyDescent="0.25">
      <c r="A129" s="45" t="s">
        <v>110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</row>
    <row r="130" spans="1:18" ht="15.75" x14ac:dyDescent="0.25">
      <c r="A130" s="31" t="s">
        <v>111</v>
      </c>
      <c r="B130" s="32">
        <f t="shared" ref="B130:M130" si="36">+B131+B135+B136</f>
        <v>29744262.589999996</v>
      </c>
      <c r="C130" s="32">
        <f t="shared" si="36"/>
        <v>29956965.619999997</v>
      </c>
      <c r="D130" s="32">
        <f t="shared" si="36"/>
        <v>29724613.580000002</v>
      </c>
      <c r="E130" s="32">
        <f t="shared" si="36"/>
        <v>29707624.779999997</v>
      </c>
      <c r="F130" s="32">
        <f t="shared" si="36"/>
        <v>29649783.300000001</v>
      </c>
      <c r="G130" s="32">
        <f t="shared" si="36"/>
        <v>29668011.109999999</v>
      </c>
      <c r="H130" s="32">
        <f t="shared" si="36"/>
        <v>29778753.500000004</v>
      </c>
      <c r="I130" s="32">
        <f t="shared" si="36"/>
        <v>30142819.710000001</v>
      </c>
      <c r="J130" s="32">
        <f t="shared" si="36"/>
        <v>30337176.899999999</v>
      </c>
      <c r="K130" s="32">
        <f t="shared" si="36"/>
        <v>33233703.789999999</v>
      </c>
      <c r="L130" s="32">
        <f t="shared" si="36"/>
        <v>30494732.059999999</v>
      </c>
      <c r="M130" s="32">
        <f t="shared" si="36"/>
        <v>30646484.560000002</v>
      </c>
      <c r="N130" s="32"/>
      <c r="O130" s="32"/>
      <c r="P130" s="32"/>
      <c r="Q130" s="32"/>
      <c r="R130" s="32"/>
    </row>
    <row r="131" spans="1:18" x14ac:dyDescent="0.25">
      <c r="A131" s="86" t="s">
        <v>112</v>
      </c>
      <c r="B131" s="34">
        <f t="shared" ref="B131:L131" si="37">+B132+B133+B134</f>
        <v>12316569.49</v>
      </c>
      <c r="C131" s="34">
        <f t="shared" si="37"/>
        <v>12492828.02</v>
      </c>
      <c r="D131" s="34">
        <f t="shared" si="37"/>
        <v>12234261.140000001</v>
      </c>
      <c r="E131" s="34">
        <f t="shared" si="37"/>
        <v>12101281.470000001</v>
      </c>
      <c r="F131" s="34">
        <f t="shared" si="37"/>
        <v>12036736.970000001</v>
      </c>
      <c r="G131" s="34">
        <f t="shared" si="37"/>
        <v>11996217.75</v>
      </c>
      <c r="H131" s="34">
        <f t="shared" si="37"/>
        <v>12033039.590000002</v>
      </c>
      <c r="I131" s="34">
        <f t="shared" si="37"/>
        <v>12345386.32</v>
      </c>
      <c r="J131" s="34">
        <f t="shared" si="37"/>
        <v>12454219.970000001</v>
      </c>
      <c r="K131" s="34">
        <f t="shared" si="37"/>
        <v>15295703.039999999</v>
      </c>
      <c r="L131" s="34">
        <f t="shared" si="37"/>
        <v>12530629.949999999</v>
      </c>
      <c r="M131" s="34">
        <f>+M132+M133+M134</f>
        <v>12673593.83</v>
      </c>
      <c r="N131" s="34">
        <f>N132+N136+N137</f>
        <v>0</v>
      </c>
      <c r="O131" s="34">
        <f>O132+O136+O137</f>
        <v>0</v>
      </c>
      <c r="P131" s="34">
        <f>P132+P136+P137</f>
        <v>0</v>
      </c>
      <c r="Q131" s="34">
        <f>Q132+Q136+Q137</f>
        <v>0</v>
      </c>
      <c r="R131" s="34">
        <f>R132+R136+R137</f>
        <v>0</v>
      </c>
    </row>
    <row r="132" spans="1:18" x14ac:dyDescent="0.25">
      <c r="A132" s="24" t="s">
        <v>101</v>
      </c>
      <c r="B132" s="53">
        <v>11222935.390000001</v>
      </c>
      <c r="C132" s="53">
        <v>11364299.23</v>
      </c>
      <c r="D132" s="53">
        <v>11137703.57</v>
      </c>
      <c r="E132" s="53">
        <v>10997897.16</v>
      </c>
      <c r="F132" s="53">
        <v>10931881.82</v>
      </c>
      <c r="G132" s="53">
        <v>10896683.25</v>
      </c>
      <c r="H132" s="53">
        <v>10963970.050000001</v>
      </c>
      <c r="I132" s="53">
        <v>11273240.82</v>
      </c>
      <c r="J132" s="53">
        <v>11360391.98</v>
      </c>
      <c r="K132" s="53">
        <v>14144948.82</v>
      </c>
      <c r="L132" s="53">
        <v>11472680.119999999</v>
      </c>
      <c r="M132" s="53">
        <v>11591693.289999999</v>
      </c>
      <c r="N132" s="53">
        <f>N133+N134+N135</f>
        <v>0</v>
      </c>
      <c r="O132" s="53">
        <f>O133+O134+O135</f>
        <v>0</v>
      </c>
      <c r="P132" s="53">
        <f>P133+P134+P135</f>
        <v>0</v>
      </c>
      <c r="Q132" s="53">
        <f>Q133+Q134+Q135</f>
        <v>0</v>
      </c>
      <c r="R132" s="53">
        <f>R133+R134+R135</f>
        <v>0</v>
      </c>
    </row>
    <row r="133" spans="1:18" x14ac:dyDescent="0.25">
      <c r="A133" s="24" t="s">
        <v>102</v>
      </c>
      <c r="B133" s="53">
        <v>1038499.59</v>
      </c>
      <c r="C133" s="53">
        <v>1042346.02</v>
      </c>
      <c r="D133" s="53">
        <v>1008361.38</v>
      </c>
      <c r="E133" s="53">
        <v>1012627.83</v>
      </c>
      <c r="F133" s="53">
        <v>1045241.76</v>
      </c>
      <c r="G133" s="53">
        <v>1032594.81</v>
      </c>
      <c r="H133" s="53">
        <v>1007011.05</v>
      </c>
      <c r="I133" s="53">
        <v>1007314.41</v>
      </c>
      <c r="J133" s="53">
        <v>1018568.77</v>
      </c>
      <c r="K133" s="53">
        <v>1098040.6100000001</v>
      </c>
      <c r="L133" s="53">
        <v>1013941.6</v>
      </c>
      <c r="M133" s="53">
        <v>1035496.82</v>
      </c>
      <c r="N133" s="53"/>
      <c r="O133" s="53"/>
      <c r="P133" s="53"/>
      <c r="Q133" s="53"/>
      <c r="R133" s="53"/>
    </row>
    <row r="134" spans="1:18" x14ac:dyDescent="0.25">
      <c r="A134" s="24" t="s">
        <v>103</v>
      </c>
      <c r="B134" s="53">
        <v>55134.51</v>
      </c>
      <c r="C134" s="53">
        <v>86182.77</v>
      </c>
      <c r="D134" s="53">
        <v>88196.19</v>
      </c>
      <c r="E134" s="53">
        <v>90756.479999999996</v>
      </c>
      <c r="F134" s="53">
        <v>59613.39</v>
      </c>
      <c r="G134" s="53">
        <v>66939.69</v>
      </c>
      <c r="H134" s="53">
        <v>62058.49</v>
      </c>
      <c r="I134" s="53">
        <v>64831.09</v>
      </c>
      <c r="J134" s="53">
        <v>75259.22</v>
      </c>
      <c r="K134" s="53">
        <v>52713.61</v>
      </c>
      <c r="L134" s="53">
        <v>44008.23</v>
      </c>
      <c r="M134" s="53">
        <v>46403.72</v>
      </c>
      <c r="N134" s="53"/>
      <c r="O134" s="53"/>
      <c r="P134" s="53"/>
      <c r="Q134" s="53"/>
      <c r="R134" s="53"/>
    </row>
    <row r="135" spans="1:18" x14ac:dyDescent="0.25">
      <c r="A135" s="27" t="s">
        <v>113</v>
      </c>
      <c r="B135" s="53">
        <v>12524893.59</v>
      </c>
      <c r="C135" s="53">
        <v>12556403.27</v>
      </c>
      <c r="D135" s="53">
        <v>12588351.49</v>
      </c>
      <c r="E135" s="53">
        <v>12671276.5</v>
      </c>
      <c r="F135" s="53">
        <v>12712561.890000001</v>
      </c>
      <c r="G135" s="53">
        <v>12762923.27</v>
      </c>
      <c r="H135" s="53">
        <v>12819340.039999999</v>
      </c>
      <c r="I135" s="53">
        <v>12867360.460000001</v>
      </c>
      <c r="J135" s="53">
        <v>12907908.82</v>
      </c>
      <c r="K135" s="53">
        <v>17938000.75</v>
      </c>
      <c r="L135" s="53">
        <v>12965559.060000001</v>
      </c>
      <c r="M135" s="53">
        <v>12995001.300000001</v>
      </c>
      <c r="N135" s="53"/>
      <c r="O135" s="53"/>
      <c r="P135" s="53"/>
      <c r="Q135" s="53"/>
      <c r="R135" s="53"/>
    </row>
    <row r="136" spans="1:18" x14ac:dyDescent="0.25">
      <c r="A136" s="27" t="s">
        <v>114</v>
      </c>
      <c r="B136" s="53">
        <v>4902799.51</v>
      </c>
      <c r="C136" s="53">
        <v>4907734.33</v>
      </c>
      <c r="D136" s="53">
        <v>4902000.95</v>
      </c>
      <c r="E136" s="53">
        <v>4935066.8099999996</v>
      </c>
      <c r="F136" s="53">
        <v>4900484.4400000004</v>
      </c>
      <c r="G136" s="53">
        <v>4908870.09</v>
      </c>
      <c r="H136" s="53">
        <v>4926373.87</v>
      </c>
      <c r="I136" s="53">
        <v>4930072.93</v>
      </c>
      <c r="J136" s="53">
        <v>4975048.1100000003</v>
      </c>
      <c r="K136" s="53"/>
      <c r="L136" s="53">
        <v>4998543.05</v>
      </c>
      <c r="M136" s="53">
        <v>4977889.43</v>
      </c>
      <c r="N136" s="53"/>
      <c r="O136" s="53"/>
      <c r="P136" s="53"/>
      <c r="Q136" s="53"/>
      <c r="R136" s="53"/>
    </row>
    <row r="137" spans="1:18" x14ac:dyDescent="0.25">
      <c r="A137" s="29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1:18" x14ac:dyDescent="0.25">
      <c r="A138" s="86" t="s">
        <v>115</v>
      </c>
      <c r="B138" s="87">
        <f>+B139+B140+B141+B142</f>
        <v>4356</v>
      </c>
      <c r="C138" s="87">
        <f>+C139+C140+C141+C142</f>
        <v>4647</v>
      </c>
      <c r="D138" s="87">
        <f>+D139+D140+D141+D142</f>
        <v>4347</v>
      </c>
      <c r="E138" s="87">
        <f>+E139+E140+E141+E142</f>
        <v>5441</v>
      </c>
      <c r="F138" s="87">
        <f>+F139+F140+F141+F142</f>
        <v>4464</v>
      </c>
      <c r="G138" s="87">
        <f t="shared" ref="G138:M138" si="38">SUM(G139:G142)</f>
        <v>4325</v>
      </c>
      <c r="H138" s="87">
        <f t="shared" si="38"/>
        <v>4265</v>
      </c>
      <c r="I138" s="87">
        <f t="shared" si="38"/>
        <v>4435</v>
      </c>
      <c r="J138" s="87">
        <f t="shared" si="38"/>
        <v>4060</v>
      </c>
      <c r="K138" s="87">
        <f t="shared" si="38"/>
        <v>4139</v>
      </c>
      <c r="L138" s="87">
        <f t="shared" si="38"/>
        <v>4350</v>
      </c>
      <c r="M138" s="87">
        <f t="shared" si="38"/>
        <v>4814</v>
      </c>
      <c r="N138" s="34"/>
      <c r="O138" s="34"/>
      <c r="P138" s="34"/>
      <c r="Q138" s="34"/>
      <c r="R138" s="34"/>
    </row>
    <row r="139" spans="1:18" ht="14.25" customHeight="1" x14ac:dyDescent="0.25">
      <c r="A139" s="27" t="s">
        <v>116</v>
      </c>
      <c r="B139" s="64">
        <v>1828</v>
      </c>
      <c r="C139" s="64">
        <v>2172</v>
      </c>
      <c r="D139" s="64">
        <v>1945</v>
      </c>
      <c r="E139" s="64">
        <v>2133</v>
      </c>
      <c r="F139" s="64">
        <v>2138</v>
      </c>
      <c r="G139" s="64">
        <v>1983</v>
      </c>
      <c r="H139" s="64">
        <v>1948</v>
      </c>
      <c r="I139" s="64">
        <v>2126</v>
      </c>
      <c r="J139" s="64">
        <v>2093</v>
      </c>
      <c r="K139" s="64">
        <v>1961</v>
      </c>
      <c r="L139" s="64">
        <v>2110</v>
      </c>
      <c r="M139" s="64">
        <v>2531</v>
      </c>
      <c r="N139" s="64"/>
      <c r="O139" s="64"/>
      <c r="P139" s="64"/>
      <c r="Q139" s="64"/>
      <c r="R139" s="64"/>
    </row>
    <row r="140" spans="1:18" ht="15" customHeight="1" x14ac:dyDescent="0.25">
      <c r="A140" s="27" t="s">
        <v>117</v>
      </c>
      <c r="B140" s="64">
        <v>325</v>
      </c>
      <c r="C140" s="64">
        <v>307</v>
      </c>
      <c r="D140" s="64">
        <v>306</v>
      </c>
      <c r="E140" s="64">
        <v>300</v>
      </c>
      <c r="F140" s="64">
        <v>330</v>
      </c>
      <c r="G140" s="64">
        <v>359</v>
      </c>
      <c r="H140" s="64">
        <v>355</v>
      </c>
      <c r="I140" s="64">
        <v>382</v>
      </c>
      <c r="J140" s="64">
        <v>266</v>
      </c>
      <c r="K140" s="64">
        <v>368</v>
      </c>
      <c r="L140" s="64">
        <v>432</v>
      </c>
      <c r="M140" s="64">
        <v>428</v>
      </c>
      <c r="N140" s="64"/>
      <c r="O140" s="64"/>
      <c r="P140" s="64"/>
      <c r="Q140" s="64"/>
      <c r="R140" s="64"/>
    </row>
    <row r="141" spans="1:18" x14ac:dyDescent="0.25">
      <c r="A141" s="27" t="s">
        <v>118</v>
      </c>
      <c r="B141" s="64">
        <v>333</v>
      </c>
      <c r="C141" s="64">
        <v>309</v>
      </c>
      <c r="D141" s="64">
        <v>303</v>
      </c>
      <c r="E141" s="64">
        <v>280</v>
      </c>
      <c r="F141" s="64">
        <v>263</v>
      </c>
      <c r="G141" s="64">
        <v>277</v>
      </c>
      <c r="H141" s="64">
        <v>267</v>
      </c>
      <c r="I141" s="64">
        <v>252</v>
      </c>
      <c r="J141" s="64">
        <v>259</v>
      </c>
      <c r="K141" s="64">
        <v>328</v>
      </c>
      <c r="L141" s="64">
        <v>334</v>
      </c>
      <c r="M141" s="64">
        <v>374</v>
      </c>
      <c r="N141" s="64"/>
      <c r="O141" s="64"/>
      <c r="P141" s="64"/>
      <c r="Q141" s="64"/>
      <c r="R141" s="64"/>
    </row>
    <row r="142" spans="1:18" ht="15" customHeight="1" x14ac:dyDescent="0.25">
      <c r="A142" s="27" t="s">
        <v>119</v>
      </c>
      <c r="B142" s="64">
        <v>1870</v>
      </c>
      <c r="C142" s="64">
        <v>1859</v>
      </c>
      <c r="D142" s="64">
        <v>1793</v>
      </c>
      <c r="E142" s="64">
        <v>2728</v>
      </c>
      <c r="F142" s="64">
        <v>1733</v>
      </c>
      <c r="G142" s="64">
        <v>1706</v>
      </c>
      <c r="H142" s="64">
        <v>1695</v>
      </c>
      <c r="I142" s="64">
        <v>1675</v>
      </c>
      <c r="J142" s="64">
        <v>1442</v>
      </c>
      <c r="K142" s="64">
        <v>1482</v>
      </c>
      <c r="L142" s="64">
        <v>1474</v>
      </c>
      <c r="M142" s="64">
        <v>1481</v>
      </c>
      <c r="N142" s="64"/>
      <c r="O142" s="64"/>
      <c r="P142" s="64"/>
      <c r="Q142" s="64"/>
      <c r="R142" s="64"/>
    </row>
    <row r="143" spans="1:18" x14ac:dyDescent="0.25">
      <c r="A143" s="29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1:18" x14ac:dyDescent="0.25">
      <c r="A144" s="29" t="s">
        <v>120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</row>
    <row r="145" spans="1:19" ht="15" customHeight="1" x14ac:dyDescent="0.25">
      <c r="A145" s="27" t="s">
        <v>121</v>
      </c>
      <c r="B145" s="53">
        <v>158.01</v>
      </c>
      <c r="C145" s="53">
        <v>158.01</v>
      </c>
      <c r="D145" s="98">
        <v>158.01</v>
      </c>
      <c r="E145" s="53">
        <v>158</v>
      </c>
      <c r="F145" s="53">
        <v>158</v>
      </c>
      <c r="G145" s="53">
        <v>158</v>
      </c>
      <c r="H145" s="53">
        <v>158</v>
      </c>
      <c r="I145" s="53">
        <v>158</v>
      </c>
      <c r="J145" s="53">
        <v>158</v>
      </c>
      <c r="K145" s="53">
        <v>158</v>
      </c>
      <c r="L145" s="53">
        <v>158</v>
      </c>
      <c r="M145" s="53">
        <v>158</v>
      </c>
      <c r="N145" s="53"/>
      <c r="O145" s="53"/>
      <c r="P145" s="53"/>
      <c r="Q145" s="53"/>
      <c r="R145" s="53"/>
    </row>
    <row r="146" spans="1:19" ht="15" customHeight="1" x14ac:dyDescent="0.25">
      <c r="A146" s="27" t="s">
        <v>122</v>
      </c>
      <c r="B146" s="53">
        <v>242.79</v>
      </c>
      <c r="C146" s="53">
        <v>242.79</v>
      </c>
      <c r="D146" s="53">
        <v>242.79</v>
      </c>
      <c r="E146" s="53">
        <v>242.79</v>
      </c>
      <c r="F146" s="53">
        <v>242.79</v>
      </c>
      <c r="G146" s="53">
        <v>242.79</v>
      </c>
      <c r="H146" s="53">
        <v>242.79</v>
      </c>
      <c r="I146" s="53">
        <v>242.79</v>
      </c>
      <c r="J146" s="53">
        <v>242.79</v>
      </c>
      <c r="K146" s="53">
        <v>242.79</v>
      </c>
      <c r="L146" s="53">
        <v>242.79</v>
      </c>
      <c r="M146" s="53">
        <v>242.79</v>
      </c>
      <c r="N146" s="53"/>
      <c r="O146" s="53"/>
      <c r="P146" s="53"/>
      <c r="Q146" s="53"/>
      <c r="R146" s="53"/>
    </row>
    <row r="147" spans="1:19" ht="14.25" customHeight="1" x14ac:dyDescent="0.25">
      <c r="A147" s="27" t="s">
        <v>123</v>
      </c>
      <c r="B147" s="53">
        <v>391.69</v>
      </c>
      <c r="C147" s="53">
        <v>391.69</v>
      </c>
      <c r="D147" s="53">
        <v>391.69</v>
      </c>
      <c r="E147" s="53">
        <v>391.69</v>
      </c>
      <c r="F147" s="53">
        <v>391.69</v>
      </c>
      <c r="G147" s="53">
        <v>391.69</v>
      </c>
      <c r="H147" s="53">
        <v>391.69</v>
      </c>
      <c r="I147" s="53">
        <v>391.69</v>
      </c>
      <c r="J147" s="53">
        <v>391.69</v>
      </c>
      <c r="K147" s="53">
        <v>391.69</v>
      </c>
      <c r="L147" s="53">
        <v>391.69</v>
      </c>
      <c r="M147" s="53">
        <v>391.16</v>
      </c>
      <c r="N147" s="53"/>
      <c r="O147" s="53"/>
      <c r="P147" s="53"/>
      <c r="Q147" s="53"/>
      <c r="R147" s="53"/>
    </row>
    <row r="148" spans="1:19" x14ac:dyDescent="0.25">
      <c r="A148" s="59" t="s">
        <v>124</v>
      </c>
      <c r="B148" s="53">
        <v>30</v>
      </c>
      <c r="C148" s="53">
        <v>30</v>
      </c>
      <c r="D148" s="53">
        <v>30</v>
      </c>
      <c r="E148" s="53">
        <v>30</v>
      </c>
      <c r="F148" s="53">
        <v>30</v>
      </c>
      <c r="G148" s="53">
        <v>30</v>
      </c>
      <c r="H148" s="53">
        <v>30</v>
      </c>
      <c r="I148" s="53">
        <v>30</v>
      </c>
      <c r="J148" s="53">
        <v>30</v>
      </c>
      <c r="K148" s="53">
        <v>30</v>
      </c>
      <c r="L148" s="53">
        <v>30</v>
      </c>
      <c r="M148" s="53">
        <v>30</v>
      </c>
      <c r="N148" s="53"/>
      <c r="O148" s="53"/>
      <c r="P148" s="53"/>
      <c r="Q148" s="53"/>
      <c r="R148" s="53"/>
    </row>
    <row r="149" spans="1:19" ht="14.25" customHeight="1" x14ac:dyDescent="0.25">
      <c r="A149" s="99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9" x14ac:dyDescent="0.25">
      <c r="A150" s="101" t="s">
        <v>97</v>
      </c>
      <c r="B150" s="102"/>
      <c r="C150" s="102"/>
      <c r="D150" s="102"/>
      <c r="E150" s="102"/>
      <c r="F150" s="102"/>
      <c r="G150" s="102"/>
      <c r="H150" s="102"/>
      <c r="I150" s="102"/>
      <c r="J150" s="100"/>
      <c r="K150" s="100"/>
      <c r="L150" s="102"/>
      <c r="M150" s="102"/>
      <c r="N150" s="102"/>
      <c r="O150" s="102"/>
      <c r="P150" s="102"/>
      <c r="Q150" s="102"/>
      <c r="R150" s="102"/>
    </row>
    <row r="151" spans="1:19" x14ac:dyDescent="0.25">
      <c r="A151" s="45" t="s">
        <v>125</v>
      </c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9" x14ac:dyDescent="0.25">
      <c r="A152" s="62" t="s">
        <v>125</v>
      </c>
      <c r="B152" s="60">
        <f>+B154/B153</f>
        <v>0.94998533908599669</v>
      </c>
      <c r="C152" s="60">
        <f>+C154/C153</f>
        <v>0.94998533908599669</v>
      </c>
      <c r="D152" s="60">
        <f>+D154/D153</f>
        <v>0.94998533908599669</v>
      </c>
      <c r="E152" s="60">
        <f>+E154/E153</f>
        <v>0.94998533908599669</v>
      </c>
      <c r="F152" s="60">
        <f>+F154/F153</f>
        <v>0.94998533908599669</v>
      </c>
      <c r="G152" s="60">
        <v>0.91</v>
      </c>
      <c r="H152" s="60">
        <f t="shared" ref="H152:M152" si="39">+H154/H153</f>
        <v>0.94998533908599669</v>
      </c>
      <c r="I152" s="60">
        <f t="shared" si="39"/>
        <v>0.94998533908599669</v>
      </c>
      <c r="J152" s="60">
        <f t="shared" si="39"/>
        <v>0.9497466393065036</v>
      </c>
      <c r="K152" s="60">
        <f t="shared" si="39"/>
        <v>0.9497466393065036</v>
      </c>
      <c r="L152" s="60">
        <f t="shared" si="39"/>
        <v>0.9497466393065036</v>
      </c>
      <c r="M152" s="60">
        <f t="shared" si="39"/>
        <v>0.94903125915386866</v>
      </c>
      <c r="N152" s="60"/>
      <c r="O152" s="60"/>
      <c r="P152" s="60"/>
      <c r="Q152" s="60"/>
      <c r="R152" s="60"/>
    </row>
    <row r="153" spans="1:19" x14ac:dyDescent="0.25">
      <c r="A153" s="59" t="s">
        <v>126</v>
      </c>
      <c r="B153" s="64">
        <v>23873</v>
      </c>
      <c r="C153" s="64">
        <v>23873</v>
      </c>
      <c r="D153" s="64">
        <v>23873</v>
      </c>
      <c r="E153" s="64">
        <v>23873</v>
      </c>
      <c r="F153" s="64">
        <v>23873</v>
      </c>
      <c r="G153" s="64">
        <v>23873</v>
      </c>
      <c r="H153" s="64">
        <v>23873</v>
      </c>
      <c r="I153" s="64">
        <v>23873</v>
      </c>
      <c r="J153" s="64">
        <v>23879</v>
      </c>
      <c r="K153" s="64">
        <v>23879</v>
      </c>
      <c r="L153" s="64">
        <v>23879</v>
      </c>
      <c r="M153" s="64">
        <v>23897</v>
      </c>
      <c r="N153" s="64"/>
      <c r="O153" s="64"/>
      <c r="P153" s="64"/>
      <c r="Q153" s="64"/>
      <c r="R153" s="64"/>
    </row>
    <row r="154" spans="1:19" x14ac:dyDescent="0.25">
      <c r="A154" s="59" t="s">
        <v>127</v>
      </c>
      <c r="B154" s="64">
        <v>22679</v>
      </c>
      <c r="C154" s="64">
        <v>22679</v>
      </c>
      <c r="D154" s="64">
        <v>22679</v>
      </c>
      <c r="E154" s="64">
        <v>22679</v>
      </c>
      <c r="F154" s="64">
        <v>22679</v>
      </c>
      <c r="G154" s="64">
        <v>22679</v>
      </c>
      <c r="H154" s="64">
        <v>22679</v>
      </c>
      <c r="I154" s="64">
        <v>22679</v>
      </c>
      <c r="J154" s="64">
        <v>22679</v>
      </c>
      <c r="K154" s="64">
        <v>22679</v>
      </c>
      <c r="L154" s="64">
        <v>22679</v>
      </c>
      <c r="M154" s="64">
        <v>22679</v>
      </c>
      <c r="N154" s="64"/>
      <c r="O154" s="64"/>
      <c r="P154" s="64"/>
      <c r="Q154" s="64"/>
      <c r="R154" s="64"/>
    </row>
    <row r="155" spans="1:19" x14ac:dyDescent="0.25">
      <c r="A155" s="59" t="s">
        <v>128</v>
      </c>
      <c r="B155" s="64">
        <v>21693</v>
      </c>
      <c r="C155" s="64">
        <v>21693</v>
      </c>
      <c r="D155" s="64">
        <v>21693</v>
      </c>
      <c r="E155" s="64">
        <v>21693</v>
      </c>
      <c r="F155" s="64">
        <v>21693</v>
      </c>
      <c r="G155" s="64">
        <v>21693</v>
      </c>
      <c r="H155" s="64">
        <v>21693</v>
      </c>
      <c r="I155" s="64">
        <v>21693</v>
      </c>
      <c r="J155" s="64">
        <v>21693</v>
      </c>
      <c r="K155" s="64">
        <v>21693</v>
      </c>
      <c r="L155" s="64">
        <v>21639</v>
      </c>
      <c r="M155" s="64">
        <v>21639</v>
      </c>
      <c r="N155" s="64"/>
      <c r="O155" s="64"/>
      <c r="P155" s="64"/>
      <c r="Q155" s="64"/>
      <c r="R155" s="64"/>
    </row>
    <row r="156" spans="1:19" x14ac:dyDescent="0.25">
      <c r="A156" s="59" t="s">
        <v>129</v>
      </c>
      <c r="B156" s="64">
        <v>18</v>
      </c>
      <c r="C156" s="64">
        <v>18</v>
      </c>
      <c r="D156" s="64">
        <v>18</v>
      </c>
      <c r="E156" s="64">
        <v>18</v>
      </c>
      <c r="F156" s="64">
        <v>18</v>
      </c>
      <c r="G156" s="64">
        <v>18</v>
      </c>
      <c r="H156" s="64">
        <v>18</v>
      </c>
      <c r="I156" s="64">
        <v>18</v>
      </c>
      <c r="J156" s="64">
        <v>18</v>
      </c>
      <c r="K156" s="64">
        <v>18</v>
      </c>
      <c r="L156" s="64">
        <v>18</v>
      </c>
      <c r="M156" s="64">
        <v>18</v>
      </c>
      <c r="N156" s="64"/>
      <c r="O156" s="64"/>
      <c r="P156" s="64"/>
      <c r="Q156" s="64"/>
      <c r="R156" s="64"/>
    </row>
    <row r="157" spans="1:19" x14ac:dyDescent="0.25">
      <c r="A157" s="59" t="s">
        <v>130</v>
      </c>
      <c r="B157" s="64">
        <v>4680</v>
      </c>
      <c r="C157" s="64">
        <v>4680</v>
      </c>
      <c r="D157" s="64">
        <v>4680</v>
      </c>
      <c r="E157" s="64">
        <v>4680</v>
      </c>
      <c r="F157" s="64">
        <v>4680</v>
      </c>
      <c r="G157" s="64">
        <v>4680</v>
      </c>
      <c r="H157" s="64">
        <v>4680</v>
      </c>
      <c r="I157" s="64">
        <v>4680</v>
      </c>
      <c r="J157" s="64">
        <v>4680</v>
      </c>
      <c r="K157" s="64">
        <v>4680</v>
      </c>
      <c r="L157" s="64">
        <v>4680</v>
      </c>
      <c r="M157" s="64">
        <v>4680</v>
      </c>
      <c r="N157" s="64"/>
      <c r="O157" s="64"/>
      <c r="P157" s="64"/>
      <c r="Q157" s="64"/>
      <c r="R157" s="64"/>
    </row>
    <row r="158" spans="1:19" x14ac:dyDescent="0.25">
      <c r="A158" s="59" t="s">
        <v>131</v>
      </c>
      <c r="B158" s="103">
        <v>6054</v>
      </c>
      <c r="C158" s="103">
        <v>5763</v>
      </c>
      <c r="D158" s="103">
        <v>6068</v>
      </c>
      <c r="E158" s="103">
        <v>5983</v>
      </c>
      <c r="F158" s="64">
        <v>5975</v>
      </c>
      <c r="G158" s="64">
        <v>6116</v>
      </c>
      <c r="H158" s="64">
        <v>6187</v>
      </c>
      <c r="I158" s="64">
        <v>6018</v>
      </c>
      <c r="J158" s="64">
        <v>6018</v>
      </c>
      <c r="K158" s="64">
        <v>6115</v>
      </c>
      <c r="L158" s="64">
        <v>5913</v>
      </c>
      <c r="M158" s="64">
        <v>5455</v>
      </c>
      <c r="N158" s="64"/>
      <c r="O158" s="64"/>
      <c r="P158" s="64"/>
      <c r="Q158" s="64"/>
      <c r="R158" s="64"/>
      <c r="S158" s="41">
        <v>15</v>
      </c>
    </row>
    <row r="159" spans="1:19" x14ac:dyDescent="0.25">
      <c r="A159" s="59" t="s">
        <v>132</v>
      </c>
      <c r="B159" s="64">
        <v>937</v>
      </c>
      <c r="C159" s="64">
        <v>1289</v>
      </c>
      <c r="D159" s="64">
        <v>1441</v>
      </c>
      <c r="E159" s="64">
        <v>1285</v>
      </c>
      <c r="F159" s="64">
        <v>1454</v>
      </c>
      <c r="G159" s="64">
        <v>1438</v>
      </c>
      <c r="H159" s="64">
        <v>1406</v>
      </c>
      <c r="I159" s="64">
        <v>1457</v>
      </c>
      <c r="J159" s="64">
        <v>1457</v>
      </c>
      <c r="K159" s="91">
        <v>1387</v>
      </c>
      <c r="L159" s="64">
        <v>1350</v>
      </c>
      <c r="M159" s="64">
        <v>1280</v>
      </c>
      <c r="N159" s="64"/>
      <c r="O159" s="64"/>
      <c r="P159" s="64"/>
      <c r="Q159" s="64"/>
      <c r="R159" s="64"/>
      <c r="S159" s="41">
        <v>16</v>
      </c>
    </row>
    <row r="160" spans="1:19" x14ac:dyDescent="0.25">
      <c r="A160" s="59" t="s">
        <v>133</v>
      </c>
      <c r="B160" s="53">
        <v>8</v>
      </c>
      <c r="C160" s="53">
        <v>8</v>
      </c>
      <c r="D160" s="53">
        <v>8</v>
      </c>
      <c r="E160" s="53">
        <v>8</v>
      </c>
      <c r="F160" s="53">
        <v>8</v>
      </c>
      <c r="G160" s="53">
        <v>8</v>
      </c>
      <c r="H160" s="53">
        <v>8</v>
      </c>
      <c r="I160" s="53">
        <v>8</v>
      </c>
      <c r="J160" s="53">
        <v>8</v>
      </c>
      <c r="K160" s="104">
        <v>8</v>
      </c>
      <c r="L160" s="64">
        <v>8</v>
      </c>
      <c r="M160" s="64">
        <v>8</v>
      </c>
      <c r="N160" s="64"/>
      <c r="O160" s="64"/>
      <c r="P160" s="64"/>
      <c r="Q160" s="64"/>
      <c r="R160" s="64"/>
    </row>
    <row r="161" spans="1:18" x14ac:dyDescent="0.25">
      <c r="A161" s="59" t="s">
        <v>134</v>
      </c>
      <c r="B161" s="53">
        <v>12</v>
      </c>
      <c r="C161" s="53">
        <v>12</v>
      </c>
      <c r="D161" s="53">
        <v>12</v>
      </c>
      <c r="E161" s="53">
        <v>12</v>
      </c>
      <c r="F161" s="53">
        <v>12</v>
      </c>
      <c r="G161" s="53">
        <v>12</v>
      </c>
      <c r="H161" s="53">
        <v>12</v>
      </c>
      <c r="I161" s="53">
        <v>12</v>
      </c>
      <c r="J161" s="53">
        <v>12</v>
      </c>
      <c r="K161" s="104">
        <v>12</v>
      </c>
      <c r="L161" s="64">
        <v>12</v>
      </c>
      <c r="M161" s="64">
        <v>12</v>
      </c>
      <c r="N161" s="64"/>
      <c r="O161" s="64"/>
      <c r="P161" s="64"/>
      <c r="Q161" s="64"/>
      <c r="R161" s="64"/>
    </row>
    <row r="162" spans="1:18" x14ac:dyDescent="0.25">
      <c r="A162" s="59" t="s">
        <v>135</v>
      </c>
      <c r="B162" s="53">
        <v>18</v>
      </c>
      <c r="C162" s="53">
        <v>18</v>
      </c>
      <c r="D162" s="53">
        <v>18</v>
      </c>
      <c r="E162" s="53">
        <v>18</v>
      </c>
      <c r="F162" s="53">
        <v>18</v>
      </c>
      <c r="G162" s="53">
        <v>18</v>
      </c>
      <c r="H162" s="53">
        <v>18</v>
      </c>
      <c r="I162" s="53">
        <v>18</v>
      </c>
      <c r="J162" s="53">
        <v>18</v>
      </c>
      <c r="K162" s="104">
        <v>18</v>
      </c>
      <c r="L162" s="64">
        <v>18</v>
      </c>
      <c r="M162" s="64">
        <v>18</v>
      </c>
      <c r="N162" s="64"/>
      <c r="O162" s="64"/>
      <c r="P162" s="64"/>
      <c r="Q162" s="64"/>
      <c r="R162" s="64"/>
    </row>
    <row r="163" spans="1:18" x14ac:dyDescent="0.25">
      <c r="A163" s="59" t="s">
        <v>136</v>
      </c>
      <c r="B163" s="53">
        <v>118</v>
      </c>
      <c r="C163" s="64">
        <v>118</v>
      </c>
      <c r="D163" s="64">
        <v>118</v>
      </c>
      <c r="E163" s="64">
        <v>118</v>
      </c>
      <c r="F163" s="64">
        <v>118</v>
      </c>
      <c r="G163" s="64">
        <v>118</v>
      </c>
      <c r="H163" s="64">
        <v>118</v>
      </c>
      <c r="I163" s="64">
        <v>118</v>
      </c>
      <c r="J163" s="53">
        <v>118.53</v>
      </c>
      <c r="K163" s="64">
        <v>118.5</v>
      </c>
      <c r="L163" s="64">
        <v>118.5</v>
      </c>
      <c r="M163" s="64">
        <v>119</v>
      </c>
      <c r="N163" s="64"/>
      <c r="O163" s="64"/>
      <c r="P163" s="64"/>
      <c r="Q163" s="64"/>
      <c r="R163" s="64"/>
    </row>
    <row r="164" spans="1:18" x14ac:dyDescent="0.25">
      <c r="A164" s="59" t="s">
        <v>137</v>
      </c>
      <c r="B164" s="64"/>
      <c r="C164" s="64"/>
      <c r="D164" s="64"/>
      <c r="E164" s="64"/>
      <c r="F164" s="64"/>
      <c r="G164" s="64"/>
      <c r="H164" s="64"/>
      <c r="I164" s="64"/>
      <c r="J164" s="53"/>
      <c r="K164" s="64"/>
      <c r="L164" s="64"/>
      <c r="M164" s="105"/>
      <c r="N164" s="105"/>
      <c r="O164" s="105"/>
      <c r="P164" s="105"/>
      <c r="Q164" s="105"/>
      <c r="R164" s="105"/>
    </row>
    <row r="165" spans="1:18" x14ac:dyDescent="0.25">
      <c r="A165" s="59" t="s">
        <v>138</v>
      </c>
      <c r="B165" s="64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</row>
    <row r="166" spans="1:18" x14ac:dyDescent="0.25">
      <c r="A166" s="59" t="s">
        <v>139</v>
      </c>
      <c r="B166" s="106">
        <v>0</v>
      </c>
      <c r="C166" s="84">
        <v>0</v>
      </c>
      <c r="D166" s="84">
        <v>0</v>
      </c>
      <c r="E166" s="84">
        <v>0</v>
      </c>
      <c r="F166" s="84">
        <v>0</v>
      </c>
      <c r="G166" s="84">
        <v>0</v>
      </c>
      <c r="H166" s="107">
        <v>0</v>
      </c>
      <c r="I166" s="107">
        <v>0</v>
      </c>
      <c r="J166" s="107">
        <v>0</v>
      </c>
      <c r="K166" s="107">
        <v>0</v>
      </c>
      <c r="L166" s="108">
        <v>0</v>
      </c>
      <c r="M166" s="109">
        <v>0</v>
      </c>
      <c r="N166" s="53"/>
      <c r="O166" s="53"/>
      <c r="P166" s="53"/>
      <c r="Q166" s="53"/>
      <c r="R166" s="53"/>
    </row>
    <row r="167" spans="1:18" x14ac:dyDescent="0.25">
      <c r="A167" s="62" t="s">
        <v>140</v>
      </c>
      <c r="B167" s="64">
        <f>+[2]INDICADORES!D188</f>
        <v>170</v>
      </c>
      <c r="C167" s="103">
        <f>+[2]INDICADORES!E188</f>
        <v>564</v>
      </c>
      <c r="D167" s="103">
        <f>+[2]INDICADORES!F188</f>
        <v>0</v>
      </c>
      <c r="E167" s="64">
        <f>+[2]INDICADORES!G188</f>
        <v>0</v>
      </c>
      <c r="F167" s="107">
        <v>0</v>
      </c>
      <c r="G167" s="64">
        <f>+[2]INDICADORES!I188</f>
        <v>0</v>
      </c>
      <c r="H167" s="64">
        <f>+[2]INDICADORES!J188</f>
        <v>0</v>
      </c>
      <c r="I167" s="64">
        <f>+[2]INDICADORES!K188</f>
        <v>0</v>
      </c>
      <c r="J167" s="64">
        <f>+[2]INDICADORES!L188</f>
        <v>0</v>
      </c>
      <c r="K167" s="64">
        <v>148</v>
      </c>
      <c r="L167" s="64">
        <f>+[2]INDICADORES!N188</f>
        <v>0</v>
      </c>
      <c r="M167" s="64">
        <f>+[2]INDICADORES!O188</f>
        <v>0</v>
      </c>
      <c r="N167" s="64"/>
      <c r="O167" s="64"/>
      <c r="P167" s="64"/>
      <c r="Q167" s="64"/>
      <c r="R167" s="64"/>
    </row>
    <row r="168" spans="1:18" x14ac:dyDescent="0.25">
      <c r="A168" s="59" t="s">
        <v>141</v>
      </c>
      <c r="B168" s="64">
        <v>10189</v>
      </c>
      <c r="C168" s="64">
        <v>10200</v>
      </c>
      <c r="D168" s="64">
        <v>10193</v>
      </c>
      <c r="E168" s="64">
        <v>10194</v>
      </c>
      <c r="F168" s="64">
        <v>10210</v>
      </c>
      <c r="G168" s="64">
        <v>10214</v>
      </c>
      <c r="H168" s="64">
        <v>10219</v>
      </c>
      <c r="I168" s="64">
        <v>10221</v>
      </c>
      <c r="J168" s="64">
        <v>10215</v>
      </c>
      <c r="K168" s="110">
        <v>10218</v>
      </c>
      <c r="L168" s="64">
        <v>10216</v>
      </c>
      <c r="M168" s="111">
        <v>10221</v>
      </c>
      <c r="N168" s="64"/>
      <c r="O168" s="64"/>
      <c r="P168" s="64"/>
      <c r="Q168" s="64"/>
      <c r="R168" s="64"/>
    </row>
    <row r="169" spans="1:18" x14ac:dyDescent="0.25">
      <c r="A169" s="59" t="s">
        <v>142</v>
      </c>
      <c r="B169" s="106">
        <v>0</v>
      </c>
      <c r="C169" s="84">
        <v>0</v>
      </c>
      <c r="D169" s="84">
        <v>0</v>
      </c>
      <c r="E169" s="84">
        <v>0</v>
      </c>
      <c r="F169" s="64">
        <v>0</v>
      </c>
      <c r="G169" s="107">
        <v>0</v>
      </c>
      <c r="H169" s="107">
        <v>0</v>
      </c>
      <c r="I169" s="64">
        <v>0</v>
      </c>
      <c r="J169" s="64"/>
      <c r="K169" s="109">
        <v>0</v>
      </c>
      <c r="L169" s="109">
        <v>0</v>
      </c>
      <c r="M169" s="109">
        <v>0</v>
      </c>
      <c r="N169" s="64"/>
      <c r="O169" s="64"/>
      <c r="P169" s="64"/>
      <c r="Q169" s="64"/>
      <c r="R169" s="64"/>
    </row>
    <row r="170" spans="1:18" x14ac:dyDescent="0.25">
      <c r="A170" s="59" t="s">
        <v>143</v>
      </c>
      <c r="B170" s="64"/>
      <c r="C170" s="64">
        <v>0</v>
      </c>
      <c r="D170" s="64">
        <v>0</v>
      </c>
      <c r="E170" s="64"/>
      <c r="F170" s="64"/>
      <c r="G170" s="64"/>
      <c r="H170" s="64"/>
      <c r="I170" s="91"/>
      <c r="J170" s="64"/>
      <c r="K170" s="109">
        <v>0</v>
      </c>
      <c r="L170" s="109">
        <v>0</v>
      </c>
      <c r="M170" s="109">
        <v>0</v>
      </c>
      <c r="N170" s="64"/>
      <c r="O170" s="64"/>
      <c r="P170" s="64"/>
      <c r="Q170" s="64"/>
      <c r="R170" s="64"/>
    </row>
    <row r="171" spans="1:18" x14ac:dyDescent="0.25">
      <c r="A171" s="59" t="s">
        <v>144</v>
      </c>
      <c r="B171" s="64">
        <v>9</v>
      </c>
      <c r="C171" s="64">
        <v>9</v>
      </c>
      <c r="D171" s="64">
        <v>9</v>
      </c>
      <c r="E171" s="64">
        <v>9</v>
      </c>
      <c r="F171" s="64">
        <v>9</v>
      </c>
      <c r="G171" s="64">
        <v>9</v>
      </c>
      <c r="H171" s="64">
        <v>9</v>
      </c>
      <c r="I171" s="91">
        <v>9</v>
      </c>
      <c r="J171" s="64">
        <v>9</v>
      </c>
      <c r="K171" s="64">
        <v>9</v>
      </c>
      <c r="L171" s="64">
        <v>9</v>
      </c>
      <c r="M171" s="64">
        <v>9</v>
      </c>
      <c r="N171" s="64"/>
      <c r="O171" s="64"/>
      <c r="P171" s="64"/>
      <c r="Q171" s="64"/>
      <c r="R171" s="64"/>
    </row>
    <row r="172" spans="1:18" x14ac:dyDescent="0.25">
      <c r="A172" s="59" t="s">
        <v>145</v>
      </c>
      <c r="B172" s="64"/>
      <c r="C172" s="64"/>
      <c r="D172" s="64">
        <v>0</v>
      </c>
      <c r="E172" s="64"/>
      <c r="F172" s="64"/>
      <c r="G172" s="64"/>
      <c r="H172" s="64"/>
      <c r="I172" s="91"/>
      <c r="J172" s="64"/>
      <c r="K172" s="64"/>
      <c r="L172" s="64"/>
      <c r="M172" s="64"/>
      <c r="N172" s="64"/>
      <c r="O172" s="64"/>
      <c r="P172" s="64"/>
      <c r="Q172" s="64"/>
      <c r="R172" s="64"/>
    </row>
    <row r="173" spans="1:18" x14ac:dyDescent="0.25">
      <c r="A173" s="112" t="s">
        <v>146</v>
      </c>
      <c r="B173" s="93">
        <f>+B174+B175+B176+B177+B178</f>
        <v>9</v>
      </c>
      <c r="C173" s="93">
        <f>+C174+C175+C176+C177+C178</f>
        <v>9</v>
      </c>
      <c r="D173" s="93">
        <f t="shared" ref="D173:M173" si="40">+D174+D175+D176+D177+D178</f>
        <v>9</v>
      </c>
      <c r="E173" s="93">
        <f t="shared" si="40"/>
        <v>9</v>
      </c>
      <c r="F173" s="93">
        <f t="shared" si="40"/>
        <v>9</v>
      </c>
      <c r="G173" s="93">
        <f t="shared" si="40"/>
        <v>9</v>
      </c>
      <c r="H173" s="93">
        <f t="shared" si="40"/>
        <v>9</v>
      </c>
      <c r="I173" s="93">
        <f t="shared" si="40"/>
        <v>9</v>
      </c>
      <c r="J173" s="93">
        <f t="shared" si="40"/>
        <v>9</v>
      </c>
      <c r="K173" s="93">
        <f t="shared" si="40"/>
        <v>9</v>
      </c>
      <c r="L173" s="93">
        <f t="shared" si="40"/>
        <v>9</v>
      </c>
      <c r="M173" s="93">
        <f t="shared" si="40"/>
        <v>9</v>
      </c>
      <c r="N173" s="113"/>
      <c r="O173" s="113"/>
      <c r="P173" s="113"/>
      <c r="Q173" s="113"/>
      <c r="R173" s="113"/>
    </row>
    <row r="174" spans="1:18" x14ac:dyDescent="0.25">
      <c r="A174" s="59" t="s">
        <v>147</v>
      </c>
      <c r="B174" s="64">
        <v>9</v>
      </c>
      <c r="C174" s="64">
        <v>9</v>
      </c>
      <c r="D174" s="64">
        <v>9</v>
      </c>
      <c r="E174" s="64">
        <v>9</v>
      </c>
      <c r="F174" s="64">
        <v>9</v>
      </c>
      <c r="G174" s="64">
        <v>9</v>
      </c>
      <c r="H174" s="64">
        <v>9</v>
      </c>
      <c r="I174" s="91">
        <v>9</v>
      </c>
      <c r="J174" s="91">
        <v>9</v>
      </c>
      <c r="K174" s="64">
        <v>9</v>
      </c>
      <c r="L174" s="64">
        <v>9</v>
      </c>
      <c r="M174" s="64">
        <v>9</v>
      </c>
      <c r="N174" s="64"/>
      <c r="O174" s="64"/>
      <c r="P174" s="64"/>
      <c r="Q174" s="64"/>
      <c r="R174" s="64"/>
    </row>
    <row r="175" spans="1:18" x14ac:dyDescent="0.25">
      <c r="A175" s="59" t="s">
        <v>148</v>
      </c>
      <c r="B175" s="64"/>
      <c r="C175" s="64"/>
      <c r="D175" s="64"/>
      <c r="E175" s="64"/>
      <c r="F175" s="64"/>
      <c r="G175" s="64"/>
      <c r="H175" s="64"/>
      <c r="I175" s="91"/>
      <c r="J175" s="91"/>
      <c r="K175" s="64"/>
      <c r="L175" s="64"/>
      <c r="M175" s="64"/>
      <c r="N175" s="64"/>
      <c r="O175" s="64"/>
      <c r="P175" s="64"/>
      <c r="Q175" s="64"/>
      <c r="R175" s="64"/>
    </row>
    <row r="176" spans="1:18" x14ac:dyDescent="0.25">
      <c r="A176" s="59" t="s">
        <v>149</v>
      </c>
      <c r="B176" s="114"/>
      <c r="C176" s="114"/>
      <c r="D176" s="114"/>
      <c r="E176" s="114"/>
      <c r="F176" s="114"/>
      <c r="G176" s="114"/>
      <c r="H176" s="64"/>
      <c r="I176" s="91">
        <v>0</v>
      </c>
      <c r="J176" s="91"/>
      <c r="K176" s="109">
        <v>0</v>
      </c>
      <c r="L176" s="109">
        <v>0</v>
      </c>
      <c r="M176" s="109">
        <v>0</v>
      </c>
      <c r="N176" s="64"/>
      <c r="O176" s="64"/>
      <c r="P176" s="64"/>
      <c r="Q176" s="64"/>
      <c r="R176" s="64"/>
    </row>
    <row r="177" spans="1:19" x14ac:dyDescent="0.25">
      <c r="A177" s="59" t="s">
        <v>150</v>
      </c>
      <c r="B177" s="114"/>
      <c r="C177" s="114"/>
      <c r="D177" s="114"/>
      <c r="E177" s="114"/>
      <c r="F177" s="114"/>
      <c r="G177" s="114"/>
      <c r="H177" s="64"/>
      <c r="I177" s="91">
        <v>0</v>
      </c>
      <c r="J177" s="91"/>
      <c r="K177" s="109">
        <v>0</v>
      </c>
      <c r="L177" s="109">
        <v>0</v>
      </c>
      <c r="M177" s="109">
        <v>0</v>
      </c>
      <c r="N177" s="64"/>
      <c r="O177" s="64"/>
      <c r="P177" s="64"/>
      <c r="Q177" s="64"/>
      <c r="R177" s="64"/>
    </row>
    <row r="178" spans="1:19" x14ac:dyDescent="0.25">
      <c r="A178" s="59" t="s">
        <v>151</v>
      </c>
      <c r="B178" s="114"/>
      <c r="C178" s="114"/>
      <c r="D178" s="114"/>
      <c r="E178" s="114"/>
      <c r="F178" s="114"/>
      <c r="G178" s="114"/>
      <c r="H178" s="64"/>
      <c r="I178" s="91">
        <v>0</v>
      </c>
      <c r="J178" s="91"/>
      <c r="K178" s="64">
        <v>0</v>
      </c>
      <c r="L178" s="109">
        <v>0</v>
      </c>
      <c r="M178" s="109">
        <v>0</v>
      </c>
      <c r="N178" s="64"/>
      <c r="O178" s="64"/>
      <c r="P178" s="64"/>
      <c r="Q178" s="64"/>
      <c r="R178" s="64"/>
    </row>
    <row r="179" spans="1:19" ht="22.5" customHeight="1" x14ac:dyDescent="0.25">
      <c r="A179" s="115" t="s">
        <v>152</v>
      </c>
      <c r="B179" s="89">
        <v>9</v>
      </c>
      <c r="C179" s="89">
        <v>9</v>
      </c>
      <c r="D179" s="89">
        <v>9</v>
      </c>
      <c r="E179" s="89">
        <v>9</v>
      </c>
      <c r="F179" s="89">
        <v>9</v>
      </c>
      <c r="G179" s="89">
        <v>9</v>
      </c>
      <c r="H179" s="89">
        <v>9</v>
      </c>
      <c r="I179" s="116">
        <v>9</v>
      </c>
      <c r="J179" s="116">
        <v>9</v>
      </c>
      <c r="K179" s="89">
        <v>9</v>
      </c>
      <c r="L179" s="89">
        <v>9</v>
      </c>
      <c r="M179" s="89">
        <v>9</v>
      </c>
      <c r="N179" s="89"/>
      <c r="O179" s="89"/>
      <c r="P179" s="89"/>
      <c r="Q179" s="89"/>
      <c r="R179" s="89"/>
    </row>
    <row r="180" spans="1:19" x14ac:dyDescent="0.25">
      <c r="A180" s="62"/>
      <c r="B180" s="64"/>
      <c r="C180" s="64"/>
      <c r="D180" s="64"/>
      <c r="E180" s="64"/>
      <c r="F180" s="64"/>
      <c r="G180" s="64"/>
      <c r="H180" s="64"/>
      <c r="I180" s="91"/>
      <c r="J180" s="91"/>
      <c r="K180" s="64"/>
      <c r="L180" s="64"/>
      <c r="M180" s="64"/>
      <c r="N180" s="64"/>
      <c r="O180" s="64"/>
      <c r="P180" s="64"/>
      <c r="Q180" s="64"/>
      <c r="R180" s="64"/>
    </row>
    <row r="181" spans="1:19" x14ac:dyDescent="0.25">
      <c r="A181" s="59" t="s">
        <v>153</v>
      </c>
      <c r="B181" s="64">
        <v>4</v>
      </c>
      <c r="C181" s="64">
        <v>4</v>
      </c>
      <c r="D181" s="64">
        <v>4</v>
      </c>
      <c r="E181" s="64">
        <v>4</v>
      </c>
      <c r="F181" s="64">
        <v>4</v>
      </c>
      <c r="G181" s="64">
        <v>4</v>
      </c>
      <c r="H181" s="64">
        <v>4</v>
      </c>
      <c r="I181" s="91">
        <v>4</v>
      </c>
      <c r="J181" s="64">
        <v>4</v>
      </c>
      <c r="K181" s="64">
        <v>4</v>
      </c>
      <c r="L181" s="64">
        <v>4</v>
      </c>
      <c r="M181" s="64">
        <v>4</v>
      </c>
      <c r="N181" s="64"/>
      <c r="O181" s="64"/>
      <c r="P181" s="64"/>
      <c r="Q181" s="64"/>
      <c r="R181" s="64"/>
    </row>
    <row r="182" spans="1:19" ht="16.5" x14ac:dyDescent="0.25">
      <c r="A182" s="59" t="s">
        <v>154</v>
      </c>
      <c r="B182" s="64">
        <v>1150</v>
      </c>
      <c r="C182" s="64">
        <v>1150</v>
      </c>
      <c r="D182" s="64">
        <v>1150</v>
      </c>
      <c r="E182" s="64">
        <v>1150</v>
      </c>
      <c r="F182" s="64">
        <v>1150</v>
      </c>
      <c r="G182" s="64">
        <v>1150</v>
      </c>
      <c r="H182" s="64">
        <v>1150</v>
      </c>
      <c r="I182" s="91">
        <v>1150</v>
      </c>
      <c r="J182" s="64">
        <v>1150</v>
      </c>
      <c r="K182" s="64">
        <v>1150</v>
      </c>
      <c r="L182" s="64">
        <v>1150</v>
      </c>
      <c r="M182" s="64">
        <v>1150</v>
      </c>
      <c r="N182" s="64"/>
      <c r="O182" s="64"/>
      <c r="P182" s="64"/>
      <c r="Q182" s="64"/>
      <c r="R182" s="64"/>
    </row>
    <row r="183" spans="1:19" x14ac:dyDescent="0.25">
      <c r="A183" s="117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</row>
    <row r="184" spans="1:19" x14ac:dyDescent="0.25">
      <c r="A184" s="119"/>
      <c r="B184" s="118"/>
      <c r="C184" s="118"/>
      <c r="D184" s="118"/>
      <c r="E184" s="118"/>
      <c r="F184" s="118"/>
      <c r="G184" s="118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</row>
    <row r="185" spans="1:19" x14ac:dyDescent="0.25">
      <c r="A185" s="45" t="s">
        <v>155</v>
      </c>
      <c r="B185" s="65">
        <f t="shared" ref="B185:M185" si="41">+B186+B193+B194</f>
        <v>45</v>
      </c>
      <c r="C185" s="65">
        <f t="shared" si="41"/>
        <v>45</v>
      </c>
      <c r="D185" s="65">
        <f t="shared" si="41"/>
        <v>45</v>
      </c>
      <c r="E185" s="65">
        <f t="shared" si="41"/>
        <v>45</v>
      </c>
      <c r="F185" s="65">
        <f t="shared" si="41"/>
        <v>45</v>
      </c>
      <c r="G185" s="65">
        <f t="shared" si="41"/>
        <v>45</v>
      </c>
      <c r="H185" s="65">
        <f t="shared" si="41"/>
        <v>47</v>
      </c>
      <c r="I185" s="65">
        <f t="shared" si="41"/>
        <v>47</v>
      </c>
      <c r="J185" s="65">
        <f t="shared" si="41"/>
        <v>47</v>
      </c>
      <c r="K185" s="65">
        <f t="shared" si="41"/>
        <v>47</v>
      </c>
      <c r="L185" s="65">
        <f t="shared" si="41"/>
        <v>47</v>
      </c>
      <c r="M185" s="65">
        <f t="shared" si="41"/>
        <v>46</v>
      </c>
      <c r="N185" s="65"/>
      <c r="O185" s="65"/>
      <c r="P185" s="65"/>
      <c r="Q185" s="65"/>
      <c r="R185" s="65"/>
    </row>
    <row r="186" spans="1:19" ht="15.75" x14ac:dyDescent="0.25">
      <c r="A186" s="69" t="s">
        <v>156</v>
      </c>
      <c r="B186" s="87">
        <f t="shared" ref="B186:M186" si="42">SUM(B187:B192)</f>
        <v>44</v>
      </c>
      <c r="C186" s="87">
        <f t="shared" si="42"/>
        <v>44</v>
      </c>
      <c r="D186" s="87">
        <f t="shared" si="42"/>
        <v>44</v>
      </c>
      <c r="E186" s="87">
        <f t="shared" si="42"/>
        <v>44</v>
      </c>
      <c r="F186" s="87">
        <f t="shared" si="42"/>
        <v>44</v>
      </c>
      <c r="G186" s="87">
        <f t="shared" si="42"/>
        <v>44</v>
      </c>
      <c r="H186" s="87">
        <f t="shared" si="42"/>
        <v>46</v>
      </c>
      <c r="I186" s="87">
        <f t="shared" si="42"/>
        <v>46</v>
      </c>
      <c r="J186" s="87">
        <f t="shared" si="42"/>
        <v>46</v>
      </c>
      <c r="K186" s="87">
        <f t="shared" si="42"/>
        <v>46</v>
      </c>
      <c r="L186" s="87">
        <f t="shared" si="42"/>
        <v>46</v>
      </c>
      <c r="M186" s="87">
        <f t="shared" si="42"/>
        <v>45</v>
      </c>
      <c r="N186" s="87"/>
      <c r="O186" s="87"/>
      <c r="P186" s="87"/>
      <c r="Q186" s="87"/>
      <c r="R186" s="87"/>
    </row>
    <row r="187" spans="1:19" x14ac:dyDescent="0.25">
      <c r="A187" s="24" t="s">
        <v>157</v>
      </c>
      <c r="B187" s="64">
        <v>8</v>
      </c>
      <c r="C187" s="64">
        <v>8</v>
      </c>
      <c r="D187" s="64">
        <v>8</v>
      </c>
      <c r="E187" s="64">
        <v>8</v>
      </c>
      <c r="F187" s="64">
        <v>8</v>
      </c>
      <c r="G187" s="64">
        <v>8</v>
      </c>
      <c r="H187" s="64">
        <v>10</v>
      </c>
      <c r="I187" s="64">
        <v>10</v>
      </c>
      <c r="J187" s="64">
        <v>10</v>
      </c>
      <c r="K187" s="64">
        <v>10</v>
      </c>
      <c r="L187" s="64">
        <v>10</v>
      </c>
      <c r="M187" s="64">
        <v>9</v>
      </c>
      <c r="N187" s="64"/>
      <c r="O187" s="64"/>
      <c r="P187" s="64"/>
      <c r="Q187" s="64"/>
      <c r="R187" s="64"/>
      <c r="S187" s="41">
        <v>18</v>
      </c>
    </row>
    <row r="188" spans="1:19" x14ac:dyDescent="0.25">
      <c r="A188" s="24" t="s">
        <v>158</v>
      </c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91"/>
      <c r="N188" s="64"/>
      <c r="O188" s="64"/>
      <c r="P188" s="64"/>
      <c r="Q188" s="64"/>
      <c r="R188" s="64"/>
      <c r="S188" s="41">
        <v>17</v>
      </c>
    </row>
    <row r="189" spans="1:19" x14ac:dyDescent="0.25">
      <c r="A189" s="24" t="s">
        <v>159</v>
      </c>
      <c r="B189" s="64">
        <v>13</v>
      </c>
      <c r="C189" s="64">
        <v>13</v>
      </c>
      <c r="D189" s="64">
        <v>13</v>
      </c>
      <c r="E189" s="64">
        <v>13</v>
      </c>
      <c r="F189" s="64">
        <v>13</v>
      </c>
      <c r="G189" s="64">
        <v>13</v>
      </c>
      <c r="H189" s="64">
        <v>15</v>
      </c>
      <c r="I189" s="64">
        <v>15</v>
      </c>
      <c r="J189" s="64">
        <v>15</v>
      </c>
      <c r="K189" s="64">
        <v>15</v>
      </c>
      <c r="L189" s="64">
        <v>15</v>
      </c>
      <c r="M189" s="91">
        <v>15</v>
      </c>
      <c r="N189" s="64"/>
      <c r="O189" s="64"/>
      <c r="P189" s="64"/>
      <c r="Q189" s="64"/>
      <c r="R189" s="64"/>
      <c r="S189" s="41">
        <v>18</v>
      </c>
    </row>
    <row r="190" spans="1:19" x14ac:dyDescent="0.25">
      <c r="A190" s="24" t="s">
        <v>158</v>
      </c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91"/>
      <c r="N190" s="64"/>
      <c r="O190" s="64"/>
      <c r="P190" s="64"/>
      <c r="Q190" s="64"/>
      <c r="R190" s="64"/>
      <c r="S190" s="41">
        <v>17</v>
      </c>
    </row>
    <row r="191" spans="1:19" x14ac:dyDescent="0.25">
      <c r="A191" s="24" t="s">
        <v>160</v>
      </c>
      <c r="B191" s="64">
        <v>23</v>
      </c>
      <c r="C191" s="64">
        <v>23</v>
      </c>
      <c r="D191" s="64">
        <v>23</v>
      </c>
      <c r="E191" s="64">
        <v>23</v>
      </c>
      <c r="F191" s="64">
        <v>23</v>
      </c>
      <c r="G191" s="64">
        <v>23</v>
      </c>
      <c r="H191" s="64">
        <v>21</v>
      </c>
      <c r="I191" s="64">
        <v>21</v>
      </c>
      <c r="J191" s="64">
        <v>21</v>
      </c>
      <c r="K191" s="64">
        <v>21</v>
      </c>
      <c r="L191" s="64">
        <v>21</v>
      </c>
      <c r="M191" s="91">
        <v>21</v>
      </c>
      <c r="N191" s="64"/>
      <c r="O191" s="64"/>
      <c r="P191" s="64"/>
      <c r="Q191" s="64"/>
      <c r="R191" s="23"/>
      <c r="S191" s="41">
        <v>18</v>
      </c>
    </row>
    <row r="192" spans="1:19" x14ac:dyDescent="0.25">
      <c r="A192" s="24" t="s">
        <v>158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91"/>
      <c r="N192" s="64"/>
      <c r="O192" s="64"/>
      <c r="P192" s="64"/>
      <c r="Q192" s="64"/>
      <c r="R192" s="23"/>
      <c r="S192" s="41">
        <v>17</v>
      </c>
    </row>
    <row r="193" spans="1:19" ht="15.75" x14ac:dyDescent="0.25">
      <c r="A193" s="121" t="s">
        <v>161</v>
      </c>
      <c r="B193" s="64">
        <v>1</v>
      </c>
      <c r="C193" s="64">
        <v>1</v>
      </c>
      <c r="D193" s="64">
        <v>1</v>
      </c>
      <c r="E193" s="64">
        <v>1</v>
      </c>
      <c r="F193" s="64">
        <v>1</v>
      </c>
      <c r="G193" s="64">
        <v>1</v>
      </c>
      <c r="H193" s="64">
        <v>1</v>
      </c>
      <c r="I193" s="64">
        <v>1</v>
      </c>
      <c r="J193" s="64">
        <v>1</v>
      </c>
      <c r="K193" s="64">
        <v>1</v>
      </c>
      <c r="L193" s="64">
        <v>1</v>
      </c>
      <c r="M193" s="91">
        <v>1</v>
      </c>
      <c r="N193" s="64"/>
      <c r="O193" s="64"/>
      <c r="P193" s="64"/>
      <c r="Q193" s="64"/>
      <c r="R193" s="23"/>
      <c r="S193" s="41">
        <v>20</v>
      </c>
    </row>
    <row r="194" spans="1:19" x14ac:dyDescent="0.25">
      <c r="A194" s="27" t="s">
        <v>162</v>
      </c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23"/>
      <c r="S194" s="41">
        <v>19</v>
      </c>
    </row>
    <row r="195" spans="1:19" x14ac:dyDescent="0.25">
      <c r="A195" s="122"/>
      <c r="B195" s="123"/>
      <c r="C195" s="123"/>
      <c r="D195" s="123"/>
      <c r="E195" s="123"/>
      <c r="F195" s="123"/>
      <c r="G195" s="123"/>
      <c r="H195" s="123"/>
      <c r="I195" s="124"/>
      <c r="J195" s="123"/>
      <c r="K195" s="123"/>
      <c r="L195" s="123"/>
      <c r="M195" s="123"/>
      <c r="N195" s="123"/>
      <c r="O195" s="123"/>
      <c r="P195" s="123"/>
      <c r="Q195" s="123"/>
      <c r="R195" s="23"/>
    </row>
    <row r="196" spans="1:19" x14ac:dyDescent="0.25">
      <c r="A196" s="45" t="s">
        <v>163</v>
      </c>
      <c r="B196" s="125"/>
      <c r="C196" s="125"/>
      <c r="D196" s="125"/>
      <c r="E196" s="125"/>
      <c r="F196" s="125"/>
      <c r="G196" s="125"/>
      <c r="H196" s="125"/>
      <c r="I196" s="126"/>
      <c r="J196" s="125"/>
      <c r="K196" s="125"/>
      <c r="L196" s="127"/>
      <c r="M196" s="125"/>
      <c r="N196" s="125"/>
      <c r="O196" s="125"/>
      <c r="P196" s="125"/>
      <c r="Q196" s="125"/>
      <c r="R196" s="23"/>
    </row>
    <row r="197" spans="1:19" x14ac:dyDescent="0.25">
      <c r="A197" s="59" t="s">
        <v>164</v>
      </c>
      <c r="B197" s="64">
        <v>3</v>
      </c>
      <c r="C197" s="64">
        <v>3</v>
      </c>
      <c r="D197" s="64">
        <v>3</v>
      </c>
      <c r="E197" s="64">
        <v>3</v>
      </c>
      <c r="F197" s="64">
        <v>3</v>
      </c>
      <c r="G197" s="64">
        <v>3</v>
      </c>
      <c r="H197" s="110">
        <v>3</v>
      </c>
      <c r="I197" s="110">
        <v>3</v>
      </c>
      <c r="J197" s="110">
        <v>3</v>
      </c>
      <c r="K197" s="128">
        <v>3</v>
      </c>
      <c r="L197" s="128">
        <v>3</v>
      </c>
      <c r="M197" s="111">
        <v>3</v>
      </c>
      <c r="N197" s="64"/>
      <c r="O197" s="64"/>
      <c r="P197" s="64"/>
      <c r="Q197" s="64"/>
      <c r="R197" s="23"/>
    </row>
    <row r="198" spans="1:19" x14ac:dyDescent="0.25">
      <c r="A198" s="59" t="s">
        <v>165</v>
      </c>
      <c r="B198" s="64"/>
      <c r="C198" s="64"/>
      <c r="D198" s="64"/>
      <c r="E198" s="64"/>
      <c r="F198" s="64"/>
      <c r="G198" s="64"/>
      <c r="H198" s="110"/>
      <c r="I198" s="110"/>
      <c r="J198" s="110">
        <v>58</v>
      </c>
      <c r="K198" s="128">
        <v>46</v>
      </c>
      <c r="L198" s="128">
        <v>35</v>
      </c>
      <c r="M198" s="111">
        <v>37</v>
      </c>
      <c r="N198" s="64"/>
      <c r="O198" s="64"/>
      <c r="P198" s="64"/>
      <c r="Q198" s="64"/>
      <c r="R198" s="23"/>
    </row>
    <row r="199" spans="1:19" x14ac:dyDescent="0.25">
      <c r="A199" s="59" t="s">
        <v>166</v>
      </c>
      <c r="B199" s="64"/>
      <c r="C199" s="64"/>
      <c r="D199" s="64"/>
      <c r="E199" s="64"/>
      <c r="F199" s="64"/>
      <c r="G199" s="64"/>
      <c r="H199" s="110"/>
      <c r="I199" s="110"/>
      <c r="J199" s="110">
        <v>58</v>
      </c>
      <c r="K199" s="128">
        <v>46</v>
      </c>
      <c r="L199" s="128">
        <v>35</v>
      </c>
      <c r="M199" s="111">
        <v>37</v>
      </c>
      <c r="N199" s="64"/>
      <c r="O199" s="64"/>
      <c r="P199" s="64"/>
      <c r="Q199" s="64"/>
      <c r="R199" s="23"/>
    </row>
    <row r="200" spans="1:19" x14ac:dyDescent="0.25">
      <c r="A200" s="59" t="s">
        <v>167</v>
      </c>
      <c r="B200" s="64">
        <v>0</v>
      </c>
      <c r="C200" s="64">
        <v>0</v>
      </c>
      <c r="D200" s="107"/>
      <c r="E200" s="107"/>
      <c r="F200" s="64">
        <v>0</v>
      </c>
      <c r="G200" s="64"/>
      <c r="H200" s="110"/>
      <c r="I200" s="110">
        <v>0</v>
      </c>
      <c r="J200" s="129">
        <v>0</v>
      </c>
      <c r="K200" s="129">
        <v>0</v>
      </c>
      <c r="L200" s="130">
        <v>0</v>
      </c>
      <c r="M200" s="131">
        <v>0</v>
      </c>
      <c r="N200" s="64"/>
      <c r="O200" s="64"/>
      <c r="P200" s="64"/>
      <c r="Q200" s="64"/>
      <c r="R200" s="23"/>
    </row>
    <row r="201" spans="1:19" x14ac:dyDescent="0.25">
      <c r="A201" s="59" t="s">
        <v>168</v>
      </c>
      <c r="B201" s="64">
        <v>166</v>
      </c>
      <c r="C201" s="64">
        <v>179</v>
      </c>
      <c r="D201" s="64">
        <v>161</v>
      </c>
      <c r="E201" s="64">
        <v>178</v>
      </c>
      <c r="F201" s="64">
        <v>186</v>
      </c>
      <c r="G201" s="64">
        <v>128</v>
      </c>
      <c r="H201" s="110">
        <v>169</v>
      </c>
      <c r="I201" s="110">
        <v>198</v>
      </c>
      <c r="J201" s="110">
        <v>231</v>
      </c>
      <c r="K201" s="128">
        <v>161</v>
      </c>
      <c r="L201" s="128">
        <v>244</v>
      </c>
      <c r="M201" s="111">
        <v>178</v>
      </c>
      <c r="N201" s="64"/>
      <c r="O201" s="64"/>
      <c r="P201" s="64"/>
      <c r="Q201" s="64"/>
      <c r="R201" s="23"/>
    </row>
    <row r="202" spans="1:19" x14ac:dyDescent="0.25">
      <c r="A202" s="59" t="s">
        <v>169</v>
      </c>
      <c r="B202" s="64">
        <v>166</v>
      </c>
      <c r="C202" s="64">
        <v>179</v>
      </c>
      <c r="D202" s="64">
        <v>161</v>
      </c>
      <c r="E202" s="64">
        <v>178</v>
      </c>
      <c r="F202" s="64">
        <v>186</v>
      </c>
      <c r="G202" s="64">
        <v>128</v>
      </c>
      <c r="H202" s="110">
        <v>169</v>
      </c>
      <c r="I202" s="110">
        <v>198</v>
      </c>
      <c r="J202" s="110">
        <v>231</v>
      </c>
      <c r="K202" s="128">
        <v>161</v>
      </c>
      <c r="L202" s="128">
        <v>244</v>
      </c>
      <c r="M202" s="111">
        <v>178</v>
      </c>
      <c r="N202" s="64"/>
      <c r="O202" s="64"/>
      <c r="P202" s="64"/>
      <c r="Q202" s="64"/>
      <c r="R202" s="23"/>
    </row>
    <row r="203" spans="1:19" x14ac:dyDescent="0.25">
      <c r="A203" s="59" t="s">
        <v>170</v>
      </c>
      <c r="B203" s="64">
        <v>10189</v>
      </c>
      <c r="C203" s="64">
        <v>10200</v>
      </c>
      <c r="D203" s="64">
        <v>10193</v>
      </c>
      <c r="E203" s="64">
        <v>10194</v>
      </c>
      <c r="F203" s="64">
        <v>10210</v>
      </c>
      <c r="G203" s="64">
        <v>10214</v>
      </c>
      <c r="H203" s="110">
        <v>10219</v>
      </c>
      <c r="I203" s="110">
        <v>10221</v>
      </c>
      <c r="J203" s="110">
        <v>10215</v>
      </c>
      <c r="K203" s="128">
        <v>10218</v>
      </c>
      <c r="L203" s="110">
        <v>10216</v>
      </c>
      <c r="M203" s="111">
        <v>10221</v>
      </c>
      <c r="N203" s="64"/>
      <c r="O203" s="64"/>
      <c r="P203" s="64"/>
      <c r="Q203" s="64"/>
      <c r="R203" s="23"/>
      <c r="S203" s="41">
        <v>13</v>
      </c>
    </row>
    <row r="204" spans="1:19" x14ac:dyDescent="0.25">
      <c r="A204" s="132" t="s">
        <v>171</v>
      </c>
      <c r="B204" s="133">
        <v>0</v>
      </c>
      <c r="C204" s="133">
        <v>0</v>
      </c>
      <c r="D204" s="134">
        <v>0</v>
      </c>
      <c r="E204" s="134">
        <v>0</v>
      </c>
      <c r="F204" s="134">
        <v>0</v>
      </c>
      <c r="G204" s="134">
        <v>0</v>
      </c>
      <c r="H204" s="135">
        <v>0</v>
      </c>
      <c r="I204" s="136">
        <v>0</v>
      </c>
      <c r="J204" s="136">
        <v>0</v>
      </c>
      <c r="K204" s="135">
        <v>0</v>
      </c>
      <c r="L204" s="136">
        <v>0</v>
      </c>
      <c r="M204" s="137">
        <v>0</v>
      </c>
      <c r="N204" s="133"/>
      <c r="O204" s="133"/>
      <c r="P204" s="133"/>
      <c r="Q204" s="133"/>
      <c r="R204" s="23"/>
    </row>
    <row r="206" spans="1:19" x14ac:dyDescent="0.25">
      <c r="A206" s="138" t="s">
        <v>172</v>
      </c>
    </row>
    <row r="208" spans="1:19" ht="15.75" x14ac:dyDescent="0.25">
      <c r="A208" s="69" t="s">
        <v>173</v>
      </c>
      <c r="B208" s="120">
        <v>59449</v>
      </c>
      <c r="C208" s="139">
        <v>52205</v>
      </c>
      <c r="D208" s="139">
        <v>65756</v>
      </c>
      <c r="E208" s="139">
        <v>65840</v>
      </c>
      <c r="F208" s="139">
        <v>69223</v>
      </c>
      <c r="G208" s="139">
        <v>70847</v>
      </c>
      <c r="H208" s="139">
        <v>66728</v>
      </c>
      <c r="I208" s="139">
        <v>67780</v>
      </c>
      <c r="J208" s="139">
        <v>66303</v>
      </c>
      <c r="K208" s="139">
        <v>69432</v>
      </c>
      <c r="L208" s="139">
        <v>61567</v>
      </c>
      <c r="M208" s="139">
        <v>54297</v>
      </c>
    </row>
    <row r="210" spans="1:13" ht="15.75" x14ac:dyDescent="0.25">
      <c r="A210" s="69" t="s">
        <v>80</v>
      </c>
      <c r="B210" s="120">
        <v>59449</v>
      </c>
      <c r="C210" s="139">
        <v>52205</v>
      </c>
      <c r="D210" s="139">
        <v>65756</v>
      </c>
      <c r="E210" s="139">
        <v>65840</v>
      </c>
      <c r="F210" s="139">
        <v>69223</v>
      </c>
      <c r="G210" s="139">
        <v>70847</v>
      </c>
      <c r="H210" s="139">
        <v>66728</v>
      </c>
      <c r="I210" s="139">
        <v>67780</v>
      </c>
      <c r="J210" s="139">
        <v>66303</v>
      </c>
      <c r="K210" s="139">
        <v>69432</v>
      </c>
      <c r="L210" s="139">
        <v>61432</v>
      </c>
      <c r="M210" s="139">
        <v>54297</v>
      </c>
    </row>
    <row r="212" spans="1:13" ht="15.75" x14ac:dyDescent="0.25">
      <c r="A212" s="69" t="s">
        <v>174</v>
      </c>
      <c r="B212" s="141">
        <v>1282909.42</v>
      </c>
      <c r="C212" s="139">
        <v>1250309.75</v>
      </c>
      <c r="D212" s="139">
        <v>1748452.04</v>
      </c>
      <c r="E212" s="139">
        <v>1942919.52</v>
      </c>
      <c r="F212" s="139">
        <v>2267745.48</v>
      </c>
      <c r="G212" s="139">
        <v>2562831.0299999998</v>
      </c>
      <c r="H212" s="139">
        <v>2693035.23</v>
      </c>
      <c r="I212" s="139">
        <v>3036396.41</v>
      </c>
      <c r="J212" s="139">
        <v>3296955.33</v>
      </c>
      <c r="K212" s="139">
        <v>3830119</v>
      </c>
      <c r="L212" s="139">
        <v>3772018.67</v>
      </c>
      <c r="M212" s="139">
        <v>3692535.29</v>
      </c>
    </row>
    <row r="214" spans="1:13" ht="15.75" x14ac:dyDescent="0.25">
      <c r="A214" s="69" t="s">
        <v>175</v>
      </c>
      <c r="B214" s="142">
        <v>1345890.84</v>
      </c>
      <c r="C214" s="139">
        <v>1282909.42</v>
      </c>
      <c r="D214" s="139">
        <v>1250309.75</v>
      </c>
      <c r="E214" s="139">
        <v>1748452.04</v>
      </c>
      <c r="F214" s="139">
        <v>1942919.52</v>
      </c>
      <c r="G214" s="139">
        <v>2267745.48</v>
      </c>
      <c r="H214" s="139">
        <v>2562831.0299999998</v>
      </c>
      <c r="I214" s="139">
        <v>2693035.23</v>
      </c>
      <c r="J214" s="139">
        <v>3036396.41</v>
      </c>
      <c r="K214" s="139">
        <v>3296955.33</v>
      </c>
      <c r="L214" s="139">
        <v>3830119</v>
      </c>
      <c r="M214" s="139">
        <v>3772018.67</v>
      </c>
    </row>
    <row r="219" spans="1:13" x14ac:dyDescent="0.25">
      <c r="B219" s="143" t="s">
        <v>176</v>
      </c>
      <c r="C219" s="143"/>
      <c r="F219" s="143" t="s">
        <v>176</v>
      </c>
      <c r="G219" s="143"/>
    </row>
    <row r="220" spans="1:13" x14ac:dyDescent="0.25">
      <c r="B220" s="143" t="s">
        <v>177</v>
      </c>
      <c r="C220" s="143"/>
      <c r="F220" s="143" t="s">
        <v>178</v>
      </c>
      <c r="G220" s="143"/>
    </row>
    <row r="221" spans="1:13" x14ac:dyDescent="0.25">
      <c r="B221" s="143" t="s">
        <v>179</v>
      </c>
      <c r="C221" s="143"/>
      <c r="F221" s="143" t="s">
        <v>180</v>
      </c>
      <c r="G221" s="143"/>
    </row>
  </sheetData>
  <mergeCells count="5">
    <mergeCell ref="A1:R1"/>
    <mergeCell ref="A3:R3"/>
    <mergeCell ref="A4:R4"/>
    <mergeCell ref="A6:R6"/>
    <mergeCell ref="A7:R7"/>
  </mergeCells>
  <printOptions horizontalCentered="1"/>
  <pageMargins left="0.25" right="0.25" top="0.75" bottom="0.75" header="0.3" footer="0.3"/>
  <pageSetup scale="34" fitToHeight="0" orientation="landscape" r:id="rId1"/>
  <rowBreaks count="1" manualBreakCount="1">
    <brk id="102" max="17" man="1"/>
  </rowBreaks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PIGOO</vt:lpstr>
      <vt:lpstr>PIGOO!Área_de_impresión</vt:lpstr>
      <vt:lpstr>PIGOO!Títulos_a_imprimir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Contabilidad-1</dc:creator>
  <cp:lastModifiedBy>Administracion</cp:lastModifiedBy>
  <cp:lastPrinted>2023-02-03T19:38:56Z</cp:lastPrinted>
  <dcterms:created xsi:type="dcterms:W3CDTF">2023-01-19T21:58:23Z</dcterms:created>
  <dcterms:modified xsi:type="dcterms:W3CDTF">2023-02-03T19:39:39Z</dcterms:modified>
</cp:coreProperties>
</file>